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SHALY 2021-2022\DILG\FDDP\QUARTERLY\"/>
    </mc:Choice>
  </mc:AlternateContent>
  <xr:revisionPtr revIDLastSave="0" documentId="13_ncr:1_{BC18F5A0-B386-486E-BB0F-ED79805A11B7}" xr6:coauthVersionLast="47" xr6:coauthVersionMax="47" xr10:uidLastSave="{00000000-0000-0000-0000-000000000000}"/>
  <bookViews>
    <workbookView xWindow="-108" yWindow="-108" windowWidth="23256" windowHeight="12456" tabRatio="830" firstSheet="11" activeTab="11" xr2:uid="{00000000-000D-0000-FFFF-FFFF00000000}"/>
  </bookViews>
  <sheets>
    <sheet name="JANUARY 2024" sheetId="3" state="hidden" r:id="rId1"/>
    <sheet name="FEBRUARY 2024" sheetId="5" state="hidden" r:id="rId2"/>
    <sheet name="MARCH 2024" sheetId="6" state="hidden" r:id="rId3"/>
    <sheet name="APRIL 2024" sheetId="7" state="hidden" r:id="rId4"/>
    <sheet name="MAY 2024" sheetId="8" state="hidden" r:id="rId5"/>
    <sheet name="JUNE 2024" sheetId="9" state="hidden" r:id="rId6"/>
    <sheet name="JULY 2024" sheetId="10" state="hidden" r:id="rId7"/>
    <sheet name="AUGUST 2024" sheetId="11" state="hidden" r:id="rId8"/>
    <sheet name="SEPTEMBER 2024" sheetId="12" state="hidden" r:id="rId9"/>
    <sheet name="OCTOBER 2024" sheetId="13" state="hidden" r:id="rId10"/>
    <sheet name="NOVEMBER 2024" sheetId="14" state="hidden" r:id="rId11"/>
    <sheet name="LDRRMF" sheetId="23" r:id="rId12"/>
    <sheet name="FDPP LICENSE" sheetId="2" state="veryHidden" r:id="rId13"/>
  </sheets>
  <definedNames>
    <definedName name="_xlnm.Print_Area" localSheetId="3">'APRIL 2024'!$A$1:$H$65</definedName>
    <definedName name="_xlnm.Print_Area" localSheetId="7">'AUGUST 2024'!$A$1:$H$71</definedName>
    <definedName name="_xlnm.Print_Area" localSheetId="1">'FEBRUARY 2024'!$A$4:$H$65</definedName>
    <definedName name="_xlnm.Print_Area" localSheetId="0">'JANUARY 2024'!$A$4:$H$65</definedName>
    <definedName name="_xlnm.Print_Area" localSheetId="6">'JULY 2024'!$A$1:$H$69</definedName>
    <definedName name="_xlnm.Print_Area" localSheetId="5">'JUNE 2024'!$A$1:$H$69</definedName>
    <definedName name="_xlnm.Print_Area" localSheetId="11">LDRRMF!$A$1:$H$70</definedName>
    <definedName name="_xlnm.Print_Area" localSheetId="2">'MARCH 2024'!$A$4:$H$65</definedName>
    <definedName name="_xlnm.Print_Area" localSheetId="4">'MAY 2024'!$A$1:$H$69</definedName>
    <definedName name="_xlnm.Print_Area" localSheetId="10">'NOVEMBER 2024'!$A$1:$H$72</definedName>
    <definedName name="_xlnm.Print_Area" localSheetId="9">'OCTOBER 2024'!$A$1:$H$72</definedName>
    <definedName name="_xlnm.Print_Area" localSheetId="8">'SEPTEMBER 2024'!$A$1:$H$71</definedName>
    <definedName name="_xlnm.Print_Titles" localSheetId="3">'APRIL 2024'!$1:$13</definedName>
    <definedName name="_xlnm.Print_Titles" localSheetId="7">'AUGUST 2024'!$1:$13</definedName>
    <definedName name="_xlnm.Print_Titles" localSheetId="1">'FEBRUARY 2024'!$1:$14</definedName>
    <definedName name="_xlnm.Print_Titles" localSheetId="0">'JANUARY 2024'!$1:$14</definedName>
    <definedName name="_xlnm.Print_Titles" localSheetId="6">'JULY 2024'!$1:$13</definedName>
    <definedName name="_xlnm.Print_Titles" localSheetId="5">'JUNE 2024'!$1:$13</definedName>
    <definedName name="_xlnm.Print_Titles" localSheetId="11">LDRRMF!$1:$13</definedName>
    <definedName name="_xlnm.Print_Titles" localSheetId="2">'MARCH 2024'!$1:$14</definedName>
    <definedName name="_xlnm.Print_Titles" localSheetId="4">'MAY 2024'!$1:$13</definedName>
    <definedName name="_xlnm.Print_Titles" localSheetId="10">'NOVEMBER 2024'!$1:$13</definedName>
    <definedName name="_xlnm.Print_Titles" localSheetId="9">'OCTOBER 2024'!$1:$13</definedName>
    <definedName name="_xlnm.Print_Titles" localSheetId="8">'SEPTEMBER 2024'!$1:$13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3" l="1"/>
  <c r="G63" i="23"/>
  <c r="F63" i="23"/>
  <c r="E63" i="23"/>
  <c r="D63" i="23"/>
  <c r="B63" i="23"/>
  <c r="H62" i="23"/>
  <c r="H61" i="23"/>
  <c r="H60" i="23"/>
  <c r="H59" i="23"/>
  <c r="H58" i="23"/>
  <c r="H57" i="23"/>
  <c r="H56" i="23"/>
  <c r="H55" i="23"/>
  <c r="H54" i="23"/>
  <c r="H53" i="23"/>
  <c r="H51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C26" i="23"/>
  <c r="H26" i="23" s="1"/>
  <c r="H25" i="23"/>
  <c r="H24" i="23"/>
  <c r="G21" i="23"/>
  <c r="F21" i="23"/>
  <c r="F64" i="23" s="1"/>
  <c r="E21" i="23"/>
  <c r="E64" i="23" s="1"/>
  <c r="H19" i="23"/>
  <c r="H18" i="23"/>
  <c r="H17" i="23"/>
  <c r="H16" i="23"/>
  <c r="D15" i="23"/>
  <c r="D21" i="23" s="1"/>
  <c r="D64" i="23" s="1"/>
  <c r="C15" i="23"/>
  <c r="C21" i="23" s="1"/>
  <c r="B15" i="23"/>
  <c r="B21" i="23" s="1"/>
  <c r="B64" i="23" s="1"/>
  <c r="H15" i="23" l="1"/>
  <c r="H21" i="23" s="1"/>
  <c r="G64" i="23"/>
  <c r="H63" i="23"/>
  <c r="H64" i="23"/>
  <c r="I64" i="23" s="1"/>
  <c r="C63" i="23"/>
  <c r="I63" i="23" s="1"/>
  <c r="C64" i="23" l="1"/>
  <c r="C44" i="14" l="1"/>
  <c r="C41" i="14"/>
  <c r="C40" i="14"/>
  <c r="C32" i="14"/>
  <c r="C30" i="14"/>
  <c r="C27" i="14"/>
  <c r="C27" i="13"/>
  <c r="G65" i="14" l="1"/>
  <c r="F65" i="14"/>
  <c r="E65" i="14"/>
  <c r="D65" i="14"/>
  <c r="B65" i="14"/>
  <c r="H64" i="14"/>
  <c r="H63" i="14"/>
  <c r="H62" i="14"/>
  <c r="H61" i="14"/>
  <c r="H60" i="14"/>
  <c r="H59" i="14"/>
  <c r="H58" i="14"/>
  <c r="H57" i="14"/>
  <c r="H56" i="14"/>
  <c r="H55" i="14"/>
  <c r="H53" i="14"/>
  <c r="H52" i="14"/>
  <c r="H48" i="14"/>
  <c r="H47" i="14"/>
  <c r="H46" i="14"/>
  <c r="H45" i="14"/>
  <c r="H44" i="14"/>
  <c r="H43" i="14"/>
  <c r="H42" i="14"/>
  <c r="H41" i="14"/>
  <c r="H40" i="14"/>
  <c r="H39" i="14"/>
  <c r="C38" i="14"/>
  <c r="H38" i="14" s="1"/>
  <c r="H37" i="14"/>
  <c r="H36" i="14"/>
  <c r="C35" i="14"/>
  <c r="H35" i="14" s="1"/>
  <c r="H34" i="14"/>
  <c r="H33" i="14"/>
  <c r="H32" i="14"/>
  <c r="H31" i="14"/>
  <c r="H30" i="14"/>
  <c r="H29" i="14"/>
  <c r="H28" i="14"/>
  <c r="H27" i="14"/>
  <c r="H26" i="14"/>
  <c r="H25" i="14"/>
  <c r="C24" i="14"/>
  <c r="G21" i="14"/>
  <c r="G66" i="14" s="1"/>
  <c r="F21" i="14"/>
  <c r="F66" i="14" s="1"/>
  <c r="E21" i="14"/>
  <c r="D21" i="14"/>
  <c r="D66" i="14" s="1"/>
  <c r="C21" i="14"/>
  <c r="B21" i="14"/>
  <c r="B66" i="14" s="1"/>
  <c r="H19" i="14"/>
  <c r="H18" i="14"/>
  <c r="H17" i="14"/>
  <c r="H21" i="14" s="1"/>
  <c r="H16" i="14"/>
  <c r="H15" i="14"/>
  <c r="E66" i="14" l="1"/>
  <c r="C65" i="14"/>
  <c r="H24" i="14"/>
  <c r="C66" i="14"/>
  <c r="H65" i="14"/>
  <c r="I65" i="14" s="1"/>
  <c r="H66" i="14" l="1"/>
  <c r="I66" i="14" s="1"/>
  <c r="H64" i="13"/>
  <c r="D65" i="13"/>
  <c r="E65" i="13"/>
  <c r="F65" i="13"/>
  <c r="G65" i="13"/>
  <c r="B65" i="13"/>
  <c r="C44" i="13"/>
  <c r="C38" i="13"/>
  <c r="C35" i="13"/>
  <c r="C32" i="13"/>
  <c r="C24" i="13"/>
  <c r="C65" i="13" s="1"/>
  <c r="F66" i="13" l="1"/>
  <c r="H63" i="13"/>
  <c r="H62" i="13"/>
  <c r="H61" i="13"/>
  <c r="H60" i="13"/>
  <c r="H59" i="13"/>
  <c r="H58" i="13"/>
  <c r="H57" i="13"/>
  <c r="H56" i="13"/>
  <c r="H55" i="13"/>
  <c r="H53" i="13"/>
  <c r="H52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6" i="13"/>
  <c r="H25" i="13"/>
  <c r="H24" i="13"/>
  <c r="G21" i="13"/>
  <c r="G66" i="13" s="1"/>
  <c r="F21" i="13"/>
  <c r="E21" i="13"/>
  <c r="E66" i="13" s="1"/>
  <c r="D21" i="13"/>
  <c r="D66" i="13" s="1"/>
  <c r="C21" i="13"/>
  <c r="B21" i="13"/>
  <c r="B66" i="13" s="1"/>
  <c r="H19" i="13"/>
  <c r="H18" i="13"/>
  <c r="H17" i="13"/>
  <c r="H16" i="13"/>
  <c r="H15" i="13"/>
  <c r="H21" i="13" l="1"/>
  <c r="C66" i="13"/>
  <c r="H27" i="13"/>
  <c r="H65" i="13" s="1"/>
  <c r="I65" i="13" s="1"/>
  <c r="C38" i="12" l="1"/>
  <c r="G64" i="12"/>
  <c r="F64" i="12"/>
  <c r="E64" i="12"/>
  <c r="D64" i="12"/>
  <c r="B64" i="12"/>
  <c r="H63" i="12"/>
  <c r="H62" i="12"/>
  <c r="H61" i="12"/>
  <c r="H60" i="12"/>
  <c r="H59" i="12"/>
  <c r="H58" i="12"/>
  <c r="H57" i="12"/>
  <c r="H56" i="12"/>
  <c r="H55" i="12"/>
  <c r="H53" i="12"/>
  <c r="H52" i="12"/>
  <c r="H48" i="12"/>
  <c r="H47" i="12"/>
  <c r="H46" i="12"/>
  <c r="H45" i="12"/>
  <c r="C44" i="12"/>
  <c r="H44" i="12" s="1"/>
  <c r="H43" i="12"/>
  <c r="H42" i="12"/>
  <c r="H41" i="12"/>
  <c r="H40" i="12"/>
  <c r="H39" i="12"/>
  <c r="H38" i="12"/>
  <c r="H37" i="12"/>
  <c r="H36" i="12"/>
  <c r="H35" i="12"/>
  <c r="H34" i="12"/>
  <c r="H33" i="12"/>
  <c r="C32" i="12"/>
  <c r="H32" i="12" s="1"/>
  <c r="H31" i="12"/>
  <c r="H30" i="12"/>
  <c r="H29" i="12"/>
  <c r="H28" i="12"/>
  <c r="C27" i="12"/>
  <c r="H26" i="12"/>
  <c r="H25" i="12"/>
  <c r="H24" i="12"/>
  <c r="G21" i="12"/>
  <c r="G65" i="12" s="1"/>
  <c r="F21" i="12"/>
  <c r="F65" i="12" s="1"/>
  <c r="E21" i="12"/>
  <c r="E65" i="12" s="1"/>
  <c r="D21" i="12"/>
  <c r="D65" i="12" s="1"/>
  <c r="C21" i="12"/>
  <c r="B21" i="12"/>
  <c r="H19" i="12"/>
  <c r="H18" i="12"/>
  <c r="H17" i="12"/>
  <c r="H16" i="12"/>
  <c r="H15" i="12"/>
  <c r="H21" i="12" s="1"/>
  <c r="B65" i="12" l="1"/>
  <c r="C64" i="12"/>
  <c r="H66" i="13"/>
  <c r="I66" i="13" s="1"/>
  <c r="H27" i="12"/>
  <c r="H64" i="12" s="1"/>
  <c r="H65" i="12" s="1"/>
  <c r="H53" i="11"/>
  <c r="I64" i="12" l="1"/>
  <c r="C65" i="12"/>
  <c r="C38" i="11"/>
  <c r="C32" i="11"/>
  <c r="C27" i="11"/>
  <c r="G64" i="11" l="1"/>
  <c r="F64" i="11"/>
  <c r="E64" i="11"/>
  <c r="D64" i="11"/>
  <c r="B64" i="11"/>
  <c r="H63" i="11"/>
  <c r="H62" i="11"/>
  <c r="H61" i="11"/>
  <c r="H60" i="11"/>
  <c r="H59" i="11"/>
  <c r="H58" i="11"/>
  <c r="H57" i="11"/>
  <c r="H56" i="11"/>
  <c r="H55" i="11"/>
  <c r="H52" i="11"/>
  <c r="H48" i="11"/>
  <c r="H47" i="11"/>
  <c r="H46" i="11"/>
  <c r="H45" i="11"/>
  <c r="C44" i="11"/>
  <c r="H44" i="11" s="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G21" i="11"/>
  <c r="G65" i="11" s="1"/>
  <c r="F21" i="11"/>
  <c r="F65" i="11" s="1"/>
  <c r="E21" i="11"/>
  <c r="E65" i="11" s="1"/>
  <c r="D21" i="11"/>
  <c r="C21" i="11"/>
  <c r="B21" i="11"/>
  <c r="B65" i="11" s="1"/>
  <c r="H19" i="11"/>
  <c r="H18" i="11"/>
  <c r="H17" i="11"/>
  <c r="H16" i="11"/>
  <c r="H15" i="11"/>
  <c r="D65" i="11" l="1"/>
  <c r="H21" i="11"/>
  <c r="H64" i="11"/>
  <c r="H65" i="11" s="1"/>
  <c r="C64" i="11"/>
  <c r="C65" i="11" s="1"/>
  <c r="C27" i="10"/>
  <c r="H27" i="10" s="1"/>
  <c r="G62" i="10"/>
  <c r="F62" i="10"/>
  <c r="E62" i="10"/>
  <c r="D62" i="10"/>
  <c r="B62" i="10"/>
  <c r="H61" i="10"/>
  <c r="H60" i="10"/>
  <c r="H59" i="10"/>
  <c r="H58" i="10"/>
  <c r="H57" i="10"/>
  <c r="H56" i="10"/>
  <c r="H55" i="10"/>
  <c r="H54" i="10"/>
  <c r="H53" i="10"/>
  <c r="H51" i="10"/>
  <c r="H48" i="10"/>
  <c r="H47" i="10"/>
  <c r="H46" i="10"/>
  <c r="H45" i="10"/>
  <c r="C44" i="10"/>
  <c r="H44" i="10" s="1"/>
  <c r="H43" i="10"/>
  <c r="H42" i="10"/>
  <c r="H41" i="10"/>
  <c r="H40" i="10"/>
  <c r="H39" i="10"/>
  <c r="H38" i="10"/>
  <c r="C38" i="10"/>
  <c r="H37" i="10"/>
  <c r="H36" i="10"/>
  <c r="H35" i="10"/>
  <c r="H34" i="10"/>
  <c r="H33" i="10"/>
  <c r="H32" i="10"/>
  <c r="H31" i="10"/>
  <c r="H30" i="10"/>
  <c r="H29" i="10"/>
  <c r="H28" i="10"/>
  <c r="H26" i="10"/>
  <c r="H25" i="10"/>
  <c r="H24" i="10"/>
  <c r="G21" i="10"/>
  <c r="G63" i="10" s="1"/>
  <c r="F21" i="10"/>
  <c r="E21" i="10"/>
  <c r="D21" i="10"/>
  <c r="D63" i="10" s="1"/>
  <c r="C21" i="10"/>
  <c r="B21" i="10"/>
  <c r="B63" i="10" s="1"/>
  <c r="H19" i="10"/>
  <c r="H18" i="10"/>
  <c r="H17" i="10"/>
  <c r="H16" i="10"/>
  <c r="H15" i="10"/>
  <c r="C62" i="10" l="1"/>
  <c r="H21" i="10"/>
  <c r="E63" i="10"/>
  <c r="F63" i="10"/>
  <c r="C63" i="10"/>
  <c r="H62" i="10"/>
  <c r="H63" i="10" s="1"/>
  <c r="C27" i="9"/>
  <c r="H27" i="9" s="1"/>
  <c r="G62" i="9"/>
  <c r="F62" i="9"/>
  <c r="E62" i="9"/>
  <c r="D62" i="9"/>
  <c r="B62" i="9"/>
  <c r="H61" i="9"/>
  <c r="H60" i="9"/>
  <c r="H59" i="9"/>
  <c r="H58" i="9"/>
  <c r="H57" i="9"/>
  <c r="H56" i="9"/>
  <c r="H55" i="9"/>
  <c r="H54" i="9"/>
  <c r="H53" i="9"/>
  <c r="H51" i="9"/>
  <c r="H48" i="9"/>
  <c r="H47" i="9"/>
  <c r="H46" i="9"/>
  <c r="H45" i="9"/>
  <c r="C44" i="9"/>
  <c r="H44" i="9" s="1"/>
  <c r="H43" i="9"/>
  <c r="H42" i="9"/>
  <c r="H41" i="9"/>
  <c r="H40" i="9"/>
  <c r="H39" i="9"/>
  <c r="C38" i="9"/>
  <c r="H38" i="9" s="1"/>
  <c r="H37" i="9"/>
  <c r="H36" i="9"/>
  <c r="H35" i="9"/>
  <c r="H34" i="9"/>
  <c r="H33" i="9"/>
  <c r="H32" i="9"/>
  <c r="H31" i="9"/>
  <c r="H30" i="9"/>
  <c r="H29" i="9"/>
  <c r="H28" i="9"/>
  <c r="H26" i="9"/>
  <c r="H25" i="9"/>
  <c r="H24" i="9"/>
  <c r="G21" i="9"/>
  <c r="F21" i="9"/>
  <c r="F63" i="9" s="1"/>
  <c r="E21" i="9"/>
  <c r="E63" i="9" s="1"/>
  <c r="D21" i="9"/>
  <c r="D63" i="9" s="1"/>
  <c r="C21" i="9"/>
  <c r="B21" i="9"/>
  <c r="B63" i="9" s="1"/>
  <c r="H19" i="9"/>
  <c r="H18" i="9"/>
  <c r="H17" i="9"/>
  <c r="H16" i="9"/>
  <c r="H15" i="9"/>
  <c r="C62" i="9" l="1"/>
  <c r="G63" i="9"/>
  <c r="H21" i="9"/>
  <c r="C63" i="9"/>
  <c r="H62" i="9"/>
  <c r="H63" i="9"/>
  <c r="D62" i="8"/>
  <c r="E62" i="8"/>
  <c r="F62" i="8"/>
  <c r="G62" i="8"/>
  <c r="B62" i="8"/>
  <c r="H58" i="8"/>
  <c r="H59" i="8"/>
  <c r="H60" i="8"/>
  <c r="H61" i="8"/>
  <c r="C27" i="8"/>
  <c r="C44" i="8"/>
  <c r="H57" i="8" l="1"/>
  <c r="H56" i="8"/>
  <c r="H55" i="8"/>
  <c r="H54" i="8"/>
  <c r="H53" i="8"/>
  <c r="H51" i="8"/>
  <c r="H48" i="8"/>
  <c r="H47" i="8"/>
  <c r="H46" i="8"/>
  <c r="H45" i="8"/>
  <c r="H44" i="8"/>
  <c r="H43" i="8"/>
  <c r="H42" i="8"/>
  <c r="H41" i="8"/>
  <c r="H40" i="8"/>
  <c r="H39" i="8"/>
  <c r="C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G21" i="8"/>
  <c r="G63" i="8" s="1"/>
  <c r="F21" i="8"/>
  <c r="F63" i="8" s="1"/>
  <c r="E21" i="8"/>
  <c r="E63" i="8" s="1"/>
  <c r="D21" i="8"/>
  <c r="D63" i="8" s="1"/>
  <c r="C21" i="8"/>
  <c r="B21" i="8"/>
  <c r="B63" i="8" s="1"/>
  <c r="H19" i="8"/>
  <c r="H18" i="8"/>
  <c r="H17" i="8"/>
  <c r="H21" i="8" s="1"/>
  <c r="H16" i="8"/>
  <c r="H15" i="8"/>
  <c r="H38" i="8" l="1"/>
  <c r="C62" i="8"/>
  <c r="H62" i="8"/>
  <c r="H63" i="8" s="1"/>
  <c r="C63" i="8"/>
  <c r="C28" i="6"/>
  <c r="C39" i="6"/>
  <c r="C45" i="6"/>
  <c r="G58" i="7"/>
  <c r="F58" i="7"/>
  <c r="E58" i="7"/>
  <c r="D58" i="7"/>
  <c r="B58" i="7"/>
  <c r="H57" i="7"/>
  <c r="H56" i="7"/>
  <c r="H55" i="7"/>
  <c r="H54" i="7"/>
  <c r="H53" i="7"/>
  <c r="H51" i="7"/>
  <c r="H48" i="7"/>
  <c r="H47" i="7"/>
  <c r="H46" i="7"/>
  <c r="H45" i="7"/>
  <c r="C44" i="7"/>
  <c r="H44" i="7" s="1"/>
  <c r="H43" i="7"/>
  <c r="H42" i="7"/>
  <c r="H41" i="7"/>
  <c r="H40" i="7"/>
  <c r="H39" i="7"/>
  <c r="C38" i="7"/>
  <c r="H38" i="7" s="1"/>
  <c r="H37" i="7"/>
  <c r="H36" i="7"/>
  <c r="H35" i="7"/>
  <c r="H34" i="7"/>
  <c r="H33" i="7"/>
  <c r="H32" i="7"/>
  <c r="H31" i="7"/>
  <c r="H30" i="7"/>
  <c r="H29" i="7"/>
  <c r="H28" i="7"/>
  <c r="H27" i="7"/>
  <c r="C27" i="7"/>
  <c r="H26" i="7"/>
  <c r="H25" i="7"/>
  <c r="H24" i="7"/>
  <c r="G21" i="7"/>
  <c r="F21" i="7"/>
  <c r="F59" i="7" s="1"/>
  <c r="E21" i="7"/>
  <c r="E59" i="7" s="1"/>
  <c r="D21" i="7"/>
  <c r="D59" i="7" s="1"/>
  <c r="C21" i="7"/>
  <c r="B21" i="7"/>
  <c r="H19" i="7"/>
  <c r="H18" i="7"/>
  <c r="H17" i="7"/>
  <c r="H16" i="7"/>
  <c r="H15" i="7"/>
  <c r="H21" i="7" s="1"/>
  <c r="B59" i="7" l="1"/>
  <c r="G59" i="7"/>
  <c r="C58" i="7"/>
  <c r="C59" i="7"/>
  <c r="H58" i="7"/>
  <c r="H59" i="7" s="1"/>
  <c r="G59" i="6" l="1"/>
  <c r="F59" i="6"/>
  <c r="E59" i="6"/>
  <c r="D59" i="6"/>
  <c r="C59" i="6"/>
  <c r="B59" i="6"/>
  <c r="H58" i="6"/>
  <c r="H57" i="6"/>
  <c r="H56" i="6"/>
  <c r="H55" i="6"/>
  <c r="H54" i="6"/>
  <c r="H52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G22" i="6"/>
  <c r="G60" i="6" s="1"/>
  <c r="F22" i="6"/>
  <c r="F60" i="6" s="1"/>
  <c r="E22" i="6"/>
  <c r="E60" i="6" s="1"/>
  <c r="D22" i="6"/>
  <c r="C22" i="6"/>
  <c r="B22" i="6"/>
  <c r="H20" i="6"/>
  <c r="H19" i="6"/>
  <c r="H18" i="6"/>
  <c r="H17" i="6"/>
  <c r="H16" i="6"/>
  <c r="C59" i="5"/>
  <c r="G59" i="5"/>
  <c r="F59" i="5"/>
  <c r="E59" i="5"/>
  <c r="E60" i="5" s="1"/>
  <c r="D59" i="5"/>
  <c r="B59" i="5"/>
  <c r="H58" i="5"/>
  <c r="H57" i="5"/>
  <c r="H56" i="5"/>
  <c r="H55" i="5"/>
  <c r="H54" i="5"/>
  <c r="H52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G22" i="5"/>
  <c r="F22" i="5"/>
  <c r="E22" i="5"/>
  <c r="D22" i="5"/>
  <c r="C22" i="5"/>
  <c r="B22" i="5"/>
  <c r="H20" i="5"/>
  <c r="H19" i="5"/>
  <c r="H18" i="5"/>
  <c r="H17" i="5"/>
  <c r="H16" i="5"/>
  <c r="H52" i="3"/>
  <c r="G59" i="3"/>
  <c r="F59" i="3"/>
  <c r="F60" i="3" s="1"/>
  <c r="E59" i="3"/>
  <c r="D59" i="3"/>
  <c r="C59" i="3"/>
  <c r="B59" i="3"/>
  <c r="H58" i="3"/>
  <c r="H57" i="3"/>
  <c r="H56" i="3"/>
  <c r="H55" i="3"/>
  <c r="H54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G22" i="3"/>
  <c r="G60" i="3" s="1"/>
  <c r="F22" i="3"/>
  <c r="E22" i="3"/>
  <c r="D22" i="3"/>
  <c r="D60" i="3" s="1"/>
  <c r="C22" i="3"/>
  <c r="B22" i="3"/>
  <c r="B60" i="3" s="1"/>
  <c r="H20" i="3"/>
  <c r="H19" i="3"/>
  <c r="H18" i="3"/>
  <c r="H17" i="3"/>
  <c r="H16" i="3"/>
  <c r="G60" i="5" l="1"/>
  <c r="B60" i="5"/>
  <c r="B60" i="6"/>
  <c r="H22" i="3"/>
  <c r="E60" i="3"/>
  <c r="D60" i="5"/>
  <c r="H22" i="5"/>
  <c r="D60" i="6"/>
  <c r="F60" i="5"/>
  <c r="H22" i="6"/>
  <c r="C60" i="6"/>
  <c r="H59" i="6"/>
  <c r="H60" i="6" s="1"/>
  <c r="C60" i="5"/>
  <c r="H59" i="5"/>
  <c r="C60" i="3"/>
  <c r="H59" i="3"/>
  <c r="H60" i="3" s="1"/>
  <c r="H60" i="5" l="1"/>
</calcChain>
</file>

<file path=xl/sharedStrings.xml><?xml version="1.0" encoding="utf-8"?>
<sst xmlns="http://schemas.openxmlformats.org/spreadsheetml/2006/main" count="871" uniqueCount="89">
  <si>
    <t>FDP Form 8 - Local Disaster Risk Reduction and Management Fund Utilization</t>
  </si>
  <si>
    <t>(Commission on Audit Form)</t>
  </si>
  <si>
    <t>LOCAL DISASTER RISK REDUCTION AND MANAGEMENT FUND UTILIZATION</t>
  </si>
  <si>
    <t>REGION:</t>
  </si>
  <si>
    <t>CALENDAR YEAR:</t>
  </si>
  <si>
    <t>PROVINCE:</t>
  </si>
  <si>
    <t>QUARTER:</t>
  </si>
  <si>
    <t>CITY/MUNICIPALITY:</t>
  </si>
  <si>
    <t>Particulars</t>
  </si>
  <si>
    <t>LDRRM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</si>
  <si>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</si>
  <si>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</si>
  <si>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</si>
  <si>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</si>
  <si>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</si>
  <si>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</si>
  <si>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A. Sources of Funds</t>
  </si>
  <si>
    <t xml:space="preserve">     Current Appropriations</t>
  </si>
  <si>
    <t xml:space="preserve">     Continuing Appropriations</t>
  </si>
  <si>
    <t xml:space="preserve">     Previous Years' Appropriations Transferred to the Special Trust Fund</t>
  </si>
  <si>
    <t xml:space="preserve">       Transfer/Grants</t>
  </si>
  <si>
    <t xml:space="preserve">       Total Funds Available</t>
  </si>
  <si>
    <t>B. Utilization</t>
  </si>
  <si>
    <t xml:space="preserve">    Total Utilization</t>
  </si>
  <si>
    <t xml:space="preserve">    Unutilized Balance</t>
  </si>
  <si>
    <t xml:space="preserve">We hereby certify that we have reviewed the contents and hereby attest to the veracity and correctness of tha data or information contained in this document.
</t>
  </si>
  <si>
    <t>Local Accountant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</si>
  <si>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</si>
  <si>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</si>
  <si>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</si>
  <si>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</si>
  <si>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</si>
  <si>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Special Trust Fund</t>
  </si>
  <si>
    <t xml:space="preserve">  </t>
  </si>
  <si>
    <t>De- clogging of Canals, Cleaning and Clearing of Waterways</t>
  </si>
  <si>
    <t>Formulation/Updating of DRRM Plan &amp; Other Related Plans</t>
  </si>
  <si>
    <t>Vulnerability Analysis and Risk Assessment of HH  in Hazard Prone Areas</t>
  </si>
  <si>
    <t>Mgt. and Operation of Weather Monitoring System and CCTV w/ Internet Connection</t>
  </si>
  <si>
    <t>Mgt. and Operation of Automated Weather Station(AWS)</t>
  </si>
  <si>
    <t>A. DISASTER PREVENTION &amp; MITIGATION</t>
  </si>
  <si>
    <t>B. DISASTER PREPAREDNESS</t>
  </si>
  <si>
    <t>Nat'l Disaster ResilienceMonth Activities (NDRM)</t>
  </si>
  <si>
    <t>Monitoring, Review and Assessment of BDRRMP</t>
  </si>
  <si>
    <t>Activation of Municipal Operation Center 24/7</t>
  </si>
  <si>
    <t xml:space="preserve">Procurement of Base Radio </t>
  </si>
  <si>
    <t>Procurement of DRR, Search and Rescue Equipment</t>
  </si>
  <si>
    <t>Procurement of Personal Protective Gear and Equipment</t>
  </si>
  <si>
    <t>Payment of Insurance Premium for Operation Center and LGU Building</t>
  </si>
  <si>
    <t>Payment of Insurance Premium for Emergency Responders</t>
  </si>
  <si>
    <t>DRRM Training and Seminars</t>
  </si>
  <si>
    <t>Conduct of Drills and Simulation Exercises</t>
  </si>
  <si>
    <t>Development &amp; Distribution of IEC Materials</t>
  </si>
  <si>
    <t>Installation of Warning Signages on Hazard Prone Areas and Directional Materials</t>
  </si>
  <si>
    <t>Stockpile Basic Emergency Supplies</t>
  </si>
  <si>
    <t>Procurement of Additional CCTV</t>
  </si>
  <si>
    <t>Support to COVID-19, EREID Activities &amp; Other DRR Related Asctivities</t>
  </si>
  <si>
    <t>C. DISASTER RESPONSE</t>
  </si>
  <si>
    <t>Clearing Operation of Priority Road Network Needed for Evacuation, Rescue &amp; Relief Operation</t>
  </si>
  <si>
    <t>D. DISASTER REHABILITATION &amp; RECOVERY</t>
  </si>
  <si>
    <t>Repair of damage access roads, bridges and public facilities (Canals Improvements)</t>
  </si>
  <si>
    <t>E. Unprogrammed Appropriation</t>
  </si>
  <si>
    <t>30% of 5%- QUICK RESPONSE FUND</t>
  </si>
  <si>
    <t>Procurement of Rescue Vehicle with Accessories</t>
  </si>
  <si>
    <t>Procurement of VHF Radio with NTC License</t>
  </si>
  <si>
    <t>Weather Monitoring System</t>
  </si>
  <si>
    <t>IT Equipment</t>
  </si>
  <si>
    <t>DRR Equipment and Paraphernalia</t>
  </si>
  <si>
    <t>ROMMEL F. GRUBA</t>
  </si>
  <si>
    <t>SORSOGON</t>
  </si>
  <si>
    <t>05 BICOL</t>
  </si>
  <si>
    <t>SANTA MAGDALENA</t>
  </si>
  <si>
    <t>Quick Response Fund</t>
  </si>
  <si>
    <t>Procurement of Information Education Campaign thru Outdoor Led Wall</t>
  </si>
  <si>
    <t>Procurement of Additional Base Radio for the Barangays</t>
  </si>
  <si>
    <t>Rehabilitation and Improvement of CCTV</t>
  </si>
  <si>
    <t>Improvement of Solar Power at Evacuation Center</t>
  </si>
  <si>
    <t>2ND</t>
  </si>
  <si>
    <t>3RD</t>
  </si>
  <si>
    <t>Unappropriated</t>
  </si>
  <si>
    <t>4TH</t>
  </si>
  <si>
    <t>Procurement of Communication Equipment</t>
  </si>
  <si>
    <t>Procurement of IT Equipment</t>
  </si>
  <si>
    <t>Payment/Renewal of Communications Equipment Licenses</t>
  </si>
  <si>
    <t>Payment of Other DRR Related Activities</t>
  </si>
  <si>
    <t>Construction/Rehab. Of Damaged Infra Facilities and Evacuation Center</t>
  </si>
  <si>
    <t>Procurement of Rescue Vehicle with Accessories(Add'l)</t>
  </si>
  <si>
    <t>1ST</t>
  </si>
  <si>
    <t>We hereby certify that we have reviewed the contents and hereby attest to the veracity and correctness of tha data or information contained in this document.</t>
  </si>
  <si>
    <t>ROMMEL F. GRUBA(SGD)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</si>
</sst>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rgb="FF000000"/>
      <name val="Calibri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name val="Cambria"/>
      <family val="1"/>
    </font>
    <font>
      <sz val="11"/>
      <color rgb="FF000000"/>
      <name val="Calibri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2" borderId="0"/>
    <xf numFmtId="43" fontId="4" fillId="2" borderId="0" applyFont="0" applyFill="0" applyBorder="0" applyAlignment="0" applyProtection="0"/>
    <xf numFmtId="9" fontId="4" fillId="2" borderId="0" applyFont="0" applyFill="0" applyBorder="0" applyAlignment="0" applyProtection="0"/>
    <xf numFmtId="0" fontId="12" fillId="2" borderId="0"/>
    <xf numFmtId="0" fontId="12" fillId="2" borderId="0"/>
  </cellStyleXfs>
  <cellXfs count="18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2" borderId="0" xfId="0" applyFont="1" applyFill="1" applyAlignment="1">
      <alignment vertical="center"/>
    </xf>
    <xf numFmtId="0" fontId="5" fillId="2" borderId="0" xfId="0" applyFont="1" applyFill="1" applyProtection="1"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left"/>
    </xf>
    <xf numFmtId="0" fontId="8" fillId="2" borderId="3" xfId="0" applyFont="1" applyFill="1" applyBorder="1"/>
    <xf numFmtId="0" fontId="8" fillId="2" borderId="7" xfId="0" applyFont="1" applyFill="1" applyBorder="1"/>
    <xf numFmtId="0" fontId="8" fillId="2" borderId="6" xfId="0" applyFont="1" applyFill="1" applyBorder="1"/>
    <xf numFmtId="43" fontId="8" fillId="2" borderId="5" xfId="1" applyFont="1" applyFill="1" applyBorder="1"/>
    <xf numFmtId="0" fontId="8" fillId="2" borderId="8" xfId="0" applyFont="1" applyFill="1" applyBorder="1" applyAlignment="1">
      <alignment vertical="top" wrapText="1"/>
    </xf>
    <xf numFmtId="43" fontId="8" fillId="2" borderId="9" xfId="1" applyFont="1" applyFill="1" applyBorder="1" applyAlignment="1">
      <alignment vertical="center" wrapText="1"/>
    </xf>
    <xf numFmtId="43" fontId="8" fillId="2" borderId="9" xfId="1" applyFont="1" applyFill="1" applyBorder="1"/>
    <xf numFmtId="0" fontId="7" fillId="2" borderId="5" xfId="0" applyFont="1" applyFill="1" applyBorder="1" applyAlignment="1">
      <alignment horizontal="left" vertical="top"/>
    </xf>
    <xf numFmtId="43" fontId="7" fillId="2" borderId="5" xfId="1" applyFont="1" applyFill="1" applyBorder="1" applyAlignment="1">
      <alignment horizontal="left" vertical="center" wrapText="1"/>
    </xf>
    <xf numFmtId="43" fontId="7" fillId="2" borderId="5" xfId="1" applyFont="1" applyFill="1" applyBorder="1" applyAlignment="1">
      <alignment horizontal="left"/>
    </xf>
    <xf numFmtId="0" fontId="8" fillId="2" borderId="10" xfId="0" applyFont="1" applyFill="1" applyBorder="1" applyAlignment="1">
      <alignment vertical="center" wrapText="1"/>
    </xf>
    <xf numFmtId="43" fontId="8" fillId="2" borderId="11" xfId="1" applyFont="1" applyFill="1" applyBorder="1" applyAlignment="1">
      <alignment vertical="center" wrapText="1"/>
    </xf>
    <xf numFmtId="0" fontId="7" fillId="2" borderId="3" xfId="0" applyFont="1" applyFill="1" applyBorder="1"/>
    <xf numFmtId="43" fontId="7" fillId="2" borderId="4" xfId="1" applyFont="1" applyFill="1" applyBorder="1"/>
    <xf numFmtId="43" fontId="8" fillId="2" borderId="4" xfId="1" applyFont="1" applyFill="1" applyBorder="1"/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/>
    <xf numFmtId="43" fontId="7" fillId="2" borderId="4" xfId="0" applyNumberFormat="1" applyFont="1" applyFill="1" applyBorder="1"/>
    <xf numFmtId="0" fontId="8" fillId="2" borderId="2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0" fillId="2" borderId="0" xfId="0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43" fontId="7" fillId="0" borderId="4" xfId="1" applyFont="1" applyFill="1" applyBorder="1"/>
    <xf numFmtId="43" fontId="7" fillId="3" borderId="4" xfId="1" applyFont="1" applyFill="1" applyBorder="1"/>
    <xf numFmtId="43" fontId="8" fillId="3" borderId="4" xfId="1" applyFont="1" applyFill="1" applyBorder="1"/>
    <xf numFmtId="0" fontId="7" fillId="0" borderId="3" xfId="0" applyFont="1" applyBorder="1" applyAlignment="1">
      <alignment wrapText="1"/>
    </xf>
    <xf numFmtId="0" fontId="7" fillId="0" borderId="4" xfId="0" applyFont="1" applyBorder="1"/>
    <xf numFmtId="43" fontId="8" fillId="0" borderId="4" xfId="1" applyFont="1" applyFill="1" applyBorder="1"/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/>
    <xf numFmtId="0" fontId="8" fillId="0" borderId="3" xfId="0" applyFont="1" applyBorder="1" applyAlignment="1">
      <alignment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4" borderId="3" xfId="0" applyFont="1" applyFill="1" applyBorder="1" applyAlignment="1">
      <alignment wrapText="1"/>
    </xf>
    <xf numFmtId="0" fontId="7" fillId="4" borderId="4" xfId="0" applyFont="1" applyFill="1" applyBorder="1"/>
    <xf numFmtId="43" fontId="7" fillId="4" borderId="4" xfId="1" applyFont="1" applyFill="1" applyBorder="1"/>
    <xf numFmtId="43" fontId="8" fillId="4" borderId="4" xfId="1" applyFont="1" applyFill="1" applyBorder="1"/>
    <xf numFmtId="0" fontId="7" fillId="0" borderId="3" xfId="0" applyFont="1" applyBorder="1"/>
    <xf numFmtId="43" fontId="7" fillId="0" borderId="4" xfId="0" applyNumberFormat="1" applyFont="1" applyBorder="1"/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9" fillId="2" borderId="0" xfId="0" applyFont="1" applyFill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43" fontId="0" fillId="2" borderId="0" xfId="0" applyNumberFormat="1" applyFill="1"/>
    <xf numFmtId="43" fontId="5" fillId="2" borderId="0" xfId="0" applyNumberFormat="1" applyFont="1" applyFill="1" applyProtection="1">
      <protection locked="0"/>
    </xf>
    <xf numFmtId="0" fontId="3" fillId="2" borderId="0" xfId="6" applyFont="1" applyAlignment="1">
      <alignment vertical="center"/>
    </xf>
    <xf numFmtId="43" fontId="3" fillId="2" borderId="0" xfId="3" applyFont="1" applyFill="1" applyAlignment="1" applyProtection="1">
      <alignment vertical="center" wrapText="1"/>
      <protection locked="0"/>
    </xf>
    <xf numFmtId="43" fontId="0" fillId="2" borderId="0" xfId="3" applyFont="1" applyFill="1" applyAlignment="1" applyProtection="1">
      <alignment vertical="center"/>
      <protection locked="0"/>
    </xf>
    <xf numFmtId="0" fontId="12" fillId="2" borderId="0" xfId="6" applyAlignment="1" applyProtection="1">
      <alignment vertical="center"/>
      <protection locked="0"/>
    </xf>
    <xf numFmtId="0" fontId="12" fillId="2" borderId="0" xfId="6" applyAlignment="1">
      <alignment vertical="center"/>
    </xf>
    <xf numFmtId="0" fontId="3" fillId="2" borderId="0" xfId="6" applyFont="1" applyAlignment="1" applyProtection="1">
      <alignment vertical="center"/>
      <protection locked="0"/>
    </xf>
    <xf numFmtId="0" fontId="7" fillId="2" borderId="0" xfId="6" applyFont="1" applyAlignment="1" applyProtection="1">
      <alignment vertical="center"/>
      <protection locked="0"/>
    </xf>
    <xf numFmtId="43" fontId="7" fillId="2" borderId="0" xfId="3" applyFont="1" applyFill="1" applyAlignment="1" applyProtection="1">
      <alignment vertical="center"/>
      <protection locked="0"/>
    </xf>
    <xf numFmtId="43" fontId="8" fillId="2" borderId="0" xfId="3" applyFont="1" applyFill="1" applyAlignment="1" applyProtection="1">
      <alignment vertical="center"/>
      <protection locked="0"/>
    </xf>
    <xf numFmtId="0" fontId="7" fillId="2" borderId="0" xfId="6" applyFont="1" applyAlignment="1">
      <alignment horizontal="left" vertical="center"/>
    </xf>
    <xf numFmtId="43" fontId="9" fillId="2" borderId="0" xfId="3" applyFont="1" applyFill="1" applyBorder="1" applyAlignment="1">
      <alignment vertical="center"/>
    </xf>
    <xf numFmtId="43" fontId="7" fillId="2" borderId="0" xfId="3" applyFont="1" applyFill="1" applyBorder="1" applyAlignment="1" applyProtection="1">
      <alignment horizontal="center" vertical="center"/>
      <protection locked="0"/>
    </xf>
    <xf numFmtId="43" fontId="7" fillId="2" borderId="0" xfId="3" applyFont="1" applyFill="1" applyBorder="1" applyAlignment="1">
      <alignment horizontal="center" vertical="center" wrapText="1"/>
    </xf>
    <xf numFmtId="0" fontId="9" fillId="2" borderId="0" xfId="3" applyNumberFormat="1" applyFont="1" applyFill="1" applyBorder="1" applyAlignment="1" applyProtection="1">
      <alignment horizontal="center" vertical="center"/>
      <protection locked="0"/>
    </xf>
    <xf numFmtId="43" fontId="8" fillId="2" borderId="0" xfId="3" applyFont="1" applyFill="1" applyBorder="1" applyAlignment="1" applyProtection="1">
      <alignment horizontal="center" vertical="center"/>
      <protection locked="0"/>
    </xf>
    <xf numFmtId="0" fontId="12" fillId="2" borderId="0" xfId="6" applyAlignment="1" applyProtection="1">
      <alignment horizontal="center" vertical="center"/>
      <protection locked="0"/>
    </xf>
    <xf numFmtId="0" fontId="12" fillId="2" borderId="0" xfId="6" applyAlignment="1">
      <alignment horizontal="center" vertical="center"/>
    </xf>
    <xf numFmtId="43" fontId="9" fillId="2" borderId="0" xfId="3" applyFont="1" applyFill="1" applyBorder="1" applyAlignment="1">
      <alignment horizontal="left" vertical="center" wrapText="1"/>
    </xf>
    <xf numFmtId="43" fontId="8" fillId="2" borderId="0" xfId="3" applyFont="1" applyFill="1" applyBorder="1" applyAlignment="1" applyProtection="1">
      <alignment vertical="center" wrapText="1"/>
      <protection locked="0"/>
    </xf>
    <xf numFmtId="43" fontId="7" fillId="2" borderId="0" xfId="3" applyFont="1" applyFill="1" applyBorder="1" applyAlignment="1">
      <alignment vertical="center" wrapText="1"/>
    </xf>
    <xf numFmtId="43" fontId="9" fillId="2" borderId="0" xfId="3" applyFont="1" applyFill="1" applyBorder="1" applyAlignment="1" applyProtection="1">
      <alignment horizontal="center" vertical="center" wrapText="1"/>
      <protection locked="0"/>
    </xf>
    <xf numFmtId="43" fontId="8" fillId="2" borderId="0" xfId="3" applyFont="1" applyFill="1" applyBorder="1" applyAlignment="1" applyProtection="1">
      <alignment vertical="center"/>
      <protection locked="0"/>
    </xf>
    <xf numFmtId="0" fontId="2" fillId="2" borderId="0" xfId="6" applyFont="1" applyAlignment="1">
      <alignment horizontal="left" vertical="center"/>
    </xf>
    <xf numFmtId="43" fontId="10" fillId="2" borderId="0" xfId="3" applyFont="1" applyFill="1" applyBorder="1" applyAlignment="1">
      <alignment horizontal="left" vertical="center"/>
    </xf>
    <xf numFmtId="43" fontId="0" fillId="2" borderId="0" xfId="3" applyFont="1" applyFill="1" applyBorder="1" applyAlignment="1" applyProtection="1">
      <alignment vertical="center"/>
      <protection locked="0"/>
    </xf>
    <xf numFmtId="43" fontId="2" fillId="2" borderId="0" xfId="3" applyFont="1" applyFill="1" applyBorder="1" applyAlignment="1" applyProtection="1">
      <alignment vertical="center"/>
      <protection locked="0"/>
    </xf>
    <xf numFmtId="0" fontId="2" fillId="2" borderId="1" xfId="6" applyFont="1" applyBorder="1" applyAlignment="1" applyProtection="1">
      <alignment vertical="center"/>
      <protection locked="0"/>
    </xf>
    <xf numFmtId="43" fontId="0" fillId="2" borderId="1" xfId="3" applyFont="1" applyFill="1" applyBorder="1" applyAlignment="1" applyProtection="1">
      <alignment vertical="center"/>
      <protection locked="0"/>
    </xf>
    <xf numFmtId="0" fontId="8" fillId="2" borderId="3" xfId="6" applyFont="1" applyBorder="1" applyAlignment="1">
      <alignment vertical="center"/>
    </xf>
    <xf numFmtId="43" fontId="8" fillId="2" borderId="7" xfId="3" applyFont="1" applyFill="1" applyBorder="1" applyAlignment="1">
      <alignment vertical="center"/>
    </xf>
    <xf numFmtId="0" fontId="8" fillId="2" borderId="6" xfId="6" applyFont="1" applyBorder="1" applyAlignment="1">
      <alignment vertical="center"/>
    </xf>
    <xf numFmtId="43" fontId="8" fillId="2" borderId="5" xfId="3" applyFont="1" applyFill="1" applyBorder="1" applyAlignment="1">
      <alignment vertical="center"/>
    </xf>
    <xf numFmtId="0" fontId="8" fillId="2" borderId="8" xfId="6" applyFont="1" applyBorder="1" applyAlignment="1">
      <alignment vertical="center" wrapText="1"/>
    </xf>
    <xf numFmtId="43" fontId="8" fillId="2" borderId="9" xfId="3" applyFont="1" applyFill="1" applyBorder="1" applyAlignment="1">
      <alignment vertical="center" wrapText="1"/>
    </xf>
    <xf numFmtId="43" fontId="8" fillId="2" borderId="9" xfId="3" applyFont="1" applyFill="1" applyBorder="1" applyAlignment="1">
      <alignment vertical="center"/>
    </xf>
    <xf numFmtId="0" fontId="7" fillId="2" borderId="5" xfId="6" applyFont="1" applyBorder="1" applyAlignment="1">
      <alignment horizontal="left" vertical="center"/>
    </xf>
    <xf numFmtId="43" fontId="7" fillId="2" borderId="5" xfId="3" applyFont="1" applyFill="1" applyBorder="1" applyAlignment="1">
      <alignment horizontal="left" vertical="center" wrapText="1"/>
    </xf>
    <xf numFmtId="43" fontId="7" fillId="2" borderId="5" xfId="3" applyFont="1" applyFill="1" applyBorder="1" applyAlignment="1">
      <alignment horizontal="left" vertical="center"/>
    </xf>
    <xf numFmtId="0" fontId="8" fillId="2" borderId="10" xfId="6" applyFont="1" applyBorder="1" applyAlignment="1">
      <alignment vertical="center" wrapText="1"/>
    </xf>
    <xf numFmtId="43" fontId="8" fillId="2" borderId="11" xfId="3" applyFont="1" applyFill="1" applyBorder="1" applyAlignment="1">
      <alignment vertical="center" wrapText="1"/>
    </xf>
    <xf numFmtId="0" fontId="7" fillId="2" borderId="3" xfId="6" applyFont="1" applyBorder="1" applyAlignment="1">
      <alignment vertical="center"/>
    </xf>
    <xf numFmtId="43" fontId="7" fillId="2" borderId="4" xfId="3" applyFont="1" applyFill="1" applyBorder="1" applyAlignment="1">
      <alignment vertical="center"/>
    </xf>
    <xf numFmtId="0" fontId="2" fillId="2" borderId="0" xfId="6" applyFont="1" applyAlignment="1">
      <alignment vertical="center"/>
    </xf>
    <xf numFmtId="43" fontId="8" fillId="2" borderId="4" xfId="3" applyFont="1" applyFill="1" applyBorder="1" applyAlignment="1">
      <alignment vertical="center"/>
    </xf>
    <xf numFmtId="43" fontId="7" fillId="3" borderId="4" xfId="3" applyFont="1" applyFill="1" applyBorder="1" applyAlignment="1">
      <alignment vertical="center"/>
    </xf>
    <xf numFmtId="0" fontId="11" fillId="2" borderId="14" xfId="6" applyFont="1" applyBorder="1" applyAlignment="1">
      <alignment vertical="center" wrapText="1"/>
    </xf>
    <xf numFmtId="43" fontId="8" fillId="3" borderId="4" xfId="3" applyFont="1" applyFill="1" applyBorder="1" applyAlignment="1">
      <alignment vertical="center"/>
    </xf>
    <xf numFmtId="0" fontId="8" fillId="2" borderId="3" xfId="6" applyFont="1" applyBorder="1" applyAlignment="1">
      <alignment vertical="center" wrapText="1"/>
    </xf>
    <xf numFmtId="43" fontId="12" fillId="2" borderId="0" xfId="6" applyNumberFormat="1" applyAlignment="1">
      <alignment vertical="center"/>
    </xf>
    <xf numFmtId="0" fontId="7" fillId="3" borderId="7" xfId="6" applyFont="1" applyFill="1" applyBorder="1" applyAlignment="1">
      <alignment vertical="center" wrapText="1"/>
    </xf>
    <xf numFmtId="43" fontId="7" fillId="3" borderId="17" xfId="3" applyFont="1" applyFill="1" applyBorder="1" applyAlignment="1">
      <alignment vertical="center"/>
    </xf>
    <xf numFmtId="0" fontId="11" fillId="2" borderId="5" xfId="6" applyFont="1" applyBorder="1" applyAlignment="1">
      <alignment vertical="center" wrapText="1"/>
    </xf>
    <xf numFmtId="43" fontId="8" fillId="2" borderId="16" xfId="3" applyFont="1" applyFill="1" applyBorder="1" applyAlignment="1">
      <alignment vertical="center"/>
    </xf>
    <xf numFmtId="0" fontId="7" fillId="4" borderId="17" xfId="6" applyFont="1" applyFill="1" applyBorder="1" applyAlignment="1">
      <alignment vertical="center" wrapText="1"/>
    </xf>
    <xf numFmtId="43" fontId="7" fillId="4" borderId="17" xfId="3" applyFont="1" applyFill="1" applyBorder="1" applyAlignment="1">
      <alignment vertical="center"/>
    </xf>
    <xf numFmtId="43" fontId="7" fillId="4" borderId="4" xfId="3" applyFont="1" applyFill="1" applyBorder="1" applyAlignment="1">
      <alignment vertical="center"/>
    </xf>
    <xf numFmtId="43" fontId="8" fillId="4" borderId="4" xfId="3" applyFont="1" applyFill="1" applyBorder="1" applyAlignment="1">
      <alignment vertical="center"/>
    </xf>
    <xf numFmtId="0" fontId="7" fillId="3" borderId="4" xfId="6" applyFont="1" applyFill="1" applyBorder="1" applyAlignment="1">
      <alignment vertical="center" wrapText="1"/>
    </xf>
    <xf numFmtId="0" fontId="7" fillId="3" borderId="3" xfId="6" applyFont="1" applyFill="1" applyBorder="1" applyAlignment="1">
      <alignment vertical="center" wrapText="1"/>
    </xf>
    <xf numFmtId="0" fontId="11" fillId="2" borderId="15" xfId="6" applyFont="1" applyBorder="1" applyAlignment="1">
      <alignment vertical="center" wrapText="1"/>
    </xf>
    <xf numFmtId="0" fontId="11" fillId="2" borderId="5" xfId="6" applyFont="1" applyBorder="1" applyAlignment="1">
      <alignment vertical="center"/>
    </xf>
    <xf numFmtId="0" fontId="8" fillId="2" borderId="6" xfId="6" applyFont="1" applyBorder="1" applyAlignment="1">
      <alignment vertical="center" wrapText="1"/>
    </xf>
    <xf numFmtId="0" fontId="8" fillId="2" borderId="2" xfId="6" applyFont="1" applyBorder="1" applyAlignment="1" applyProtection="1">
      <alignment vertical="center"/>
      <protection locked="0"/>
    </xf>
    <xf numFmtId="43" fontId="8" fillId="2" borderId="2" xfId="3" applyFont="1" applyFill="1" applyBorder="1" applyAlignment="1" applyProtection="1">
      <alignment vertical="center"/>
      <protection locked="0"/>
    </xf>
    <xf numFmtId="0" fontId="8" fillId="2" borderId="0" xfId="6" applyFont="1" applyAlignment="1">
      <alignment horizontal="left" vertical="center" wrapText="1"/>
    </xf>
    <xf numFmtId="43" fontId="8" fillId="2" borderId="0" xfId="3" applyFont="1" applyFill="1" applyAlignment="1">
      <alignment horizontal="left" vertical="center" wrapText="1"/>
    </xf>
    <xf numFmtId="0" fontId="8" fillId="2" borderId="0" xfId="6" applyFont="1" applyAlignment="1" applyProtection="1">
      <alignment vertical="center"/>
      <protection locked="0"/>
    </xf>
    <xf numFmtId="43" fontId="8" fillId="2" borderId="0" xfId="3" applyFont="1" applyFill="1" applyAlignment="1">
      <alignment vertical="center"/>
    </xf>
    <xf numFmtId="43" fontId="8" fillId="2" borderId="0" xfId="3" applyFont="1" applyFill="1" applyBorder="1" applyAlignment="1">
      <alignment vertical="center"/>
    </xf>
    <xf numFmtId="43" fontId="8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6" applyFont="1" applyAlignment="1">
      <alignment horizontal="center" vertical="center"/>
    </xf>
    <xf numFmtId="0" fontId="7" fillId="2" borderId="3" xfId="6" applyFont="1" applyBorder="1" applyAlignment="1">
      <alignment horizontal="center" vertical="center"/>
    </xf>
    <xf numFmtId="43" fontId="7" fillId="2" borderId="3" xfId="3" applyFont="1" applyFill="1" applyBorder="1" applyAlignment="1">
      <alignment horizontal="center" vertical="center"/>
    </xf>
    <xf numFmtId="43" fontId="7" fillId="2" borderId="3" xfId="3" applyFont="1" applyFill="1" applyBorder="1" applyAlignment="1">
      <alignment horizontal="center" vertical="center" wrapText="1"/>
    </xf>
    <xf numFmtId="0" fontId="7" fillId="3" borderId="6" xfId="6" applyFont="1" applyFill="1" applyBorder="1" applyAlignment="1">
      <alignment horizontal="left" vertical="center"/>
    </xf>
    <xf numFmtId="0" fontId="7" fillId="3" borderId="12" xfId="6" applyFont="1" applyFill="1" applyBorder="1" applyAlignment="1">
      <alignment horizontal="left" vertical="center"/>
    </xf>
    <xf numFmtId="0" fontId="7" fillId="3" borderId="13" xfId="6" applyFont="1" applyFill="1" applyBorder="1" applyAlignment="1">
      <alignment horizontal="left" vertical="center"/>
    </xf>
    <xf numFmtId="0" fontId="7" fillId="3" borderId="6" xfId="6" applyFont="1" applyFill="1" applyBorder="1" applyAlignment="1">
      <alignment horizontal="left" vertical="center" wrapText="1"/>
    </xf>
    <xf numFmtId="0" fontId="7" fillId="3" borderId="12" xfId="6" applyFont="1" applyFill="1" applyBorder="1" applyAlignment="1">
      <alignment horizontal="left" vertical="center" wrapText="1"/>
    </xf>
    <xf numFmtId="0" fontId="7" fillId="3" borderId="13" xfId="6" applyFont="1" applyFill="1" applyBorder="1" applyAlignment="1">
      <alignment horizontal="left" vertical="center" wrapText="1"/>
    </xf>
    <xf numFmtId="0" fontId="8" fillId="2" borderId="0" xfId="6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/>
    </xf>
    <xf numFmtId="43" fontId="8" fillId="2" borderId="0" xfId="3" applyFont="1" applyFill="1" applyAlignment="1">
      <alignment horizontal="center" vertical="center"/>
    </xf>
    <xf numFmtId="0" fontId="13" fillId="2" borderId="0" xfId="6" applyFont="1" applyAlignment="1" applyProtection="1">
      <alignment vertical="center"/>
      <protection locked="0"/>
    </xf>
    <xf numFmtId="0" fontId="13" fillId="2" borderId="0" xfId="6" applyFont="1" applyAlignment="1" applyProtection="1">
      <alignment horizontal="center" vertical="center"/>
      <protection locked="0"/>
    </xf>
    <xf numFmtId="43" fontId="13" fillId="2" borderId="0" xfId="6" applyNumberFormat="1" applyFont="1" applyAlignment="1" applyProtection="1">
      <alignment vertical="center"/>
      <protection locked="0"/>
    </xf>
    <xf numFmtId="0" fontId="14" fillId="2" borderId="0" xfId="6" applyFont="1" applyAlignment="1" applyProtection="1">
      <alignment horizontal="left" vertical="center"/>
      <protection locked="0"/>
    </xf>
    <xf numFmtId="0" fontId="14" fillId="2" borderId="0" xfId="6" applyFont="1" applyAlignment="1" applyProtection="1">
      <alignment vertical="center"/>
      <protection locked="0"/>
    </xf>
    <xf numFmtId="43" fontId="14" fillId="2" borderId="0" xfId="6" applyNumberFormat="1" applyFont="1" applyAlignment="1" applyProtection="1">
      <alignment vertical="center"/>
      <protection locked="0"/>
    </xf>
  </cellXfs>
  <cellStyles count="7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 4" xfId="6" xr:uid="{00000000-0005-0000-0000-000005000000}"/>
    <cellStyle name="Percent 2" xfId="4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opLeftCell="A28" zoomScale="85" zoomScaleNormal="85" workbookViewId="0">
      <selection activeCell="E8" sqref="E8"/>
    </sheetView>
  </sheetViews>
  <sheetFormatPr defaultRowHeight="14.4" x14ac:dyDescent="0.3"/>
  <cols>
    <col min="1" max="1" width="49.88671875" style="5" bestFit="1" customWidth="1"/>
    <col min="2" max="2" width="14.6640625" style="5" customWidth="1"/>
    <col min="3" max="4" width="15.109375" style="5" customWidth="1"/>
    <col min="5" max="5" width="12.33203125" style="5" customWidth="1"/>
    <col min="6" max="6" width="13.44140625" style="5" customWidth="1"/>
    <col min="7" max="7" width="12.6640625" style="5" customWidth="1"/>
    <col min="8" max="8" width="16.6640625" style="5" customWidth="1"/>
    <col min="9" max="9" width="8.88671875" style="5" customWidth="1"/>
  </cols>
  <sheetData>
    <row r="1" spans="1:8" x14ac:dyDescent="0.3">
      <c r="A1" s="10" t="s">
        <v>0</v>
      </c>
      <c r="B1" s="4"/>
      <c r="C1" s="4"/>
      <c r="D1" s="4"/>
      <c r="E1" s="4"/>
      <c r="F1" s="4"/>
    </row>
    <row r="2" spans="1:8" s="6" customFormat="1" x14ac:dyDescent="0.3">
      <c r="A2" s="10" t="s">
        <v>1</v>
      </c>
    </row>
    <row r="3" spans="1:8" s="6" customFormat="1" x14ac:dyDescent="0.3">
      <c r="A3" s="3"/>
    </row>
    <row r="4" spans="1:8" x14ac:dyDescent="0.3">
      <c r="A4" s="7"/>
      <c r="B4" s="7"/>
      <c r="C4" s="7"/>
      <c r="D4" s="7"/>
      <c r="E4" s="7"/>
      <c r="F4" s="7"/>
    </row>
    <row r="5" spans="1:8" ht="15.6" x14ac:dyDescent="0.3">
      <c r="A5" s="154" t="s">
        <v>2</v>
      </c>
      <c r="B5" s="154"/>
      <c r="C5" s="154"/>
      <c r="D5" s="154"/>
      <c r="E5" s="154"/>
      <c r="F5" s="154"/>
      <c r="G5" s="154"/>
      <c r="H5" s="154"/>
    </row>
    <row r="6" spans="1:8" ht="15.6" x14ac:dyDescent="0.3">
      <c r="A6" s="37"/>
      <c r="B6" s="37"/>
      <c r="C6" s="37"/>
      <c r="D6" s="37"/>
      <c r="E6" s="37"/>
      <c r="F6" s="37"/>
      <c r="G6" s="34"/>
      <c r="H6" s="34"/>
    </row>
    <row r="7" spans="1:8" ht="31.2" x14ac:dyDescent="0.3">
      <c r="A7" s="38" t="s">
        <v>3</v>
      </c>
      <c r="B7" s="39" t="s">
        <v>69</v>
      </c>
      <c r="C7" s="40"/>
      <c r="D7" s="40"/>
      <c r="E7" s="41" t="s">
        <v>4</v>
      </c>
      <c r="F7" s="42">
        <v>2024</v>
      </c>
      <c r="G7" s="34"/>
      <c r="H7" s="34"/>
    </row>
    <row r="8" spans="1:8" ht="15.6" x14ac:dyDescent="0.3">
      <c r="A8" s="38" t="s">
        <v>5</v>
      </c>
      <c r="B8" s="43" t="s">
        <v>68</v>
      </c>
      <c r="C8" s="44"/>
      <c r="D8" s="44"/>
      <c r="E8" s="41" t="s">
        <v>6</v>
      </c>
      <c r="F8" s="45">
        <v>1</v>
      </c>
      <c r="G8" s="34"/>
      <c r="H8" s="34"/>
    </row>
    <row r="9" spans="1:8" x14ac:dyDescent="0.3">
      <c r="A9" s="46" t="s">
        <v>7</v>
      </c>
      <c r="B9" s="47" t="s">
        <v>70</v>
      </c>
      <c r="C9" s="48"/>
      <c r="D9" s="48"/>
      <c r="E9" s="49"/>
    </row>
    <row r="10" spans="1:8" x14ac:dyDescent="0.3">
      <c r="A10" s="8"/>
      <c r="B10" s="9"/>
      <c r="C10" s="9"/>
      <c r="D10" s="9"/>
      <c r="E10" s="9"/>
      <c r="F10" s="9"/>
      <c r="G10" s="9"/>
      <c r="H10" s="9"/>
    </row>
    <row r="11" spans="1:8" ht="14.4" customHeight="1" x14ac:dyDescent="0.3">
      <c r="A11" s="155" t="s">
        <v>8</v>
      </c>
      <c r="B11" s="156" t="s">
        <v>9</v>
      </c>
      <c r="C11" s="156"/>
      <c r="D11" s="157" t="s">
        <v>32</v>
      </c>
      <c r="E11" s="157" t="s">
        <v>10</v>
      </c>
      <c r="F11" s="157" t="s">
        <v>11</v>
      </c>
      <c r="G11" s="157" t="s">
        <v>12</v>
      </c>
      <c r="H11" s="157" t="s">
        <v>13</v>
      </c>
    </row>
    <row r="12" spans="1:8" ht="14.4" customHeight="1" x14ac:dyDescent="0.3">
      <c r="A12" s="155"/>
      <c r="B12" s="158" t="s">
        <v>14</v>
      </c>
      <c r="C12" s="157" t="s">
        <v>15</v>
      </c>
      <c r="D12" s="157"/>
      <c r="E12" s="157"/>
      <c r="F12" s="157"/>
      <c r="G12" s="157"/>
      <c r="H12" s="157"/>
    </row>
    <row r="13" spans="1:8" x14ac:dyDescent="0.3">
      <c r="A13" s="155"/>
      <c r="B13" s="156"/>
      <c r="C13" s="155"/>
      <c r="D13" s="157"/>
      <c r="E13" s="157"/>
      <c r="F13" s="157"/>
      <c r="G13" s="157"/>
      <c r="H13" s="157"/>
    </row>
    <row r="14" spans="1:8" x14ac:dyDescent="0.3">
      <c r="A14" s="155"/>
      <c r="B14" s="156"/>
      <c r="C14" s="155"/>
      <c r="D14" s="157"/>
      <c r="E14" s="157"/>
      <c r="F14" s="157"/>
      <c r="G14" s="157"/>
      <c r="H14" s="157"/>
    </row>
    <row r="15" spans="1:8" ht="15.6" x14ac:dyDescent="0.3">
      <c r="A15" s="15" t="s">
        <v>16</v>
      </c>
      <c r="B15" s="16"/>
      <c r="C15" s="16"/>
      <c r="D15" s="16"/>
      <c r="E15" s="16"/>
      <c r="F15" s="16"/>
      <c r="G15" s="16"/>
      <c r="H15" s="16"/>
    </row>
    <row r="16" spans="1:8" ht="15.6" x14ac:dyDescent="0.3">
      <c r="A16" s="17" t="s">
        <v>17</v>
      </c>
      <c r="B16" s="18">
        <v>1623278.24</v>
      </c>
      <c r="C16" s="18">
        <v>3787649.21</v>
      </c>
      <c r="D16" s="18"/>
      <c r="E16" s="18"/>
      <c r="F16" s="18"/>
      <c r="G16" s="18"/>
      <c r="H16" s="18">
        <f>SUM(B16:G16)</f>
        <v>5410927.4500000002</v>
      </c>
    </row>
    <row r="17" spans="1:9" ht="15.6" x14ac:dyDescent="0.3">
      <c r="A17" s="17" t="s">
        <v>18</v>
      </c>
      <c r="B17" s="18"/>
      <c r="C17" s="18"/>
      <c r="D17" s="18"/>
      <c r="E17" s="18"/>
      <c r="F17" s="18"/>
      <c r="G17" s="18"/>
      <c r="H17" s="18">
        <f t="shared" ref="H17:H20" si="0">SUM(B17:G17)</f>
        <v>0</v>
      </c>
    </row>
    <row r="18" spans="1:9" ht="41.4" customHeight="1" x14ac:dyDescent="0.3">
      <c r="A18" s="19" t="s">
        <v>19</v>
      </c>
      <c r="B18" s="20"/>
      <c r="C18" s="20"/>
      <c r="D18" s="20"/>
      <c r="E18" s="20"/>
      <c r="F18" s="20"/>
      <c r="G18" s="20"/>
      <c r="H18" s="21">
        <f t="shared" si="0"/>
        <v>0</v>
      </c>
    </row>
    <row r="19" spans="1:9" s="14" customFormat="1" ht="15.6" x14ac:dyDescent="0.3">
      <c r="A19" s="22">
        <v>2021</v>
      </c>
      <c r="B19" s="23"/>
      <c r="C19" s="23"/>
      <c r="D19" s="23">
        <v>18994.03</v>
      </c>
      <c r="E19" s="23"/>
      <c r="F19" s="23"/>
      <c r="G19" s="23"/>
      <c r="H19" s="24">
        <f t="shared" si="0"/>
        <v>18994.03</v>
      </c>
      <c r="I19" s="13"/>
    </row>
    <row r="20" spans="1:9" s="14" customFormat="1" ht="15.6" x14ac:dyDescent="0.3">
      <c r="A20" s="22">
        <v>2022</v>
      </c>
      <c r="B20" s="23"/>
      <c r="C20" s="23"/>
      <c r="D20" s="23">
        <v>4732</v>
      </c>
      <c r="E20" s="23"/>
      <c r="F20" s="23"/>
      <c r="G20" s="23"/>
      <c r="H20" s="24">
        <f t="shared" si="0"/>
        <v>4732</v>
      </c>
      <c r="I20" s="13"/>
    </row>
    <row r="21" spans="1:9" ht="15.6" x14ac:dyDescent="0.3">
      <c r="A21" s="25" t="s">
        <v>20</v>
      </c>
      <c r="B21" s="26" t="s">
        <v>33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/>
    </row>
    <row r="22" spans="1:9" s="12" customFormat="1" ht="15.6" x14ac:dyDescent="0.3">
      <c r="A22" s="27" t="s">
        <v>21</v>
      </c>
      <c r="B22" s="28">
        <f>SUM(B16:B21)</f>
        <v>1623278.24</v>
      </c>
      <c r="C22" s="28">
        <f t="shared" ref="C22:H22" si="1">SUM(C16:C21)</f>
        <v>3787649.21</v>
      </c>
      <c r="D22" s="28">
        <f t="shared" si="1"/>
        <v>23726.03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5434653.4800000004</v>
      </c>
      <c r="I22" s="11"/>
    </row>
    <row r="23" spans="1:9" ht="15.6" x14ac:dyDescent="0.3">
      <c r="A23" s="15" t="s">
        <v>22</v>
      </c>
      <c r="B23" s="29"/>
      <c r="C23" s="29"/>
      <c r="D23" s="29"/>
      <c r="E23" s="29"/>
      <c r="F23" s="29"/>
      <c r="G23" s="29"/>
      <c r="H23" s="29"/>
    </row>
    <row r="24" spans="1:9" s="12" customFormat="1" ht="15.6" x14ac:dyDescent="0.3">
      <c r="A24" s="159" t="s">
        <v>39</v>
      </c>
      <c r="B24" s="160"/>
      <c r="C24" s="160"/>
      <c r="D24" s="160"/>
      <c r="E24" s="160"/>
      <c r="F24" s="160"/>
      <c r="G24" s="161"/>
      <c r="H24" s="51"/>
      <c r="I24" s="11"/>
    </row>
    <row r="25" spans="1:9" ht="31.2" x14ac:dyDescent="0.3">
      <c r="A25" s="30" t="s">
        <v>34</v>
      </c>
      <c r="B25" s="29"/>
      <c r="C25" s="29"/>
      <c r="D25" s="29"/>
      <c r="E25" s="29"/>
      <c r="F25" s="29"/>
      <c r="G25" s="29"/>
      <c r="H25" s="29">
        <f>SUM(B25:G25)</f>
        <v>0</v>
      </c>
    </row>
    <row r="26" spans="1:9" ht="31.2" x14ac:dyDescent="0.3">
      <c r="A26" s="30" t="s">
        <v>35</v>
      </c>
      <c r="B26" s="29"/>
      <c r="C26" s="29"/>
      <c r="D26" s="29"/>
      <c r="E26" s="29"/>
      <c r="F26" s="29"/>
      <c r="G26" s="29"/>
      <c r="H26" s="29">
        <f t="shared" ref="H26:H58" si="2">SUM(B26:G26)</f>
        <v>0</v>
      </c>
    </row>
    <row r="27" spans="1:9" ht="31.2" x14ac:dyDescent="0.3">
      <c r="A27" s="30" t="s">
        <v>36</v>
      </c>
      <c r="B27" s="29"/>
      <c r="C27" s="29"/>
      <c r="D27" s="29"/>
      <c r="E27" s="29"/>
      <c r="F27" s="29"/>
      <c r="G27" s="29"/>
      <c r="H27" s="29">
        <f t="shared" si="2"/>
        <v>0</v>
      </c>
    </row>
    <row r="28" spans="1:9" ht="31.2" x14ac:dyDescent="0.3">
      <c r="A28" s="30" t="s">
        <v>37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ht="31.2" x14ac:dyDescent="0.3">
      <c r="A29" s="30" t="s">
        <v>38</v>
      </c>
      <c r="B29" s="31"/>
      <c r="C29" s="29"/>
      <c r="D29" s="31"/>
      <c r="E29" s="31"/>
      <c r="F29" s="31"/>
      <c r="G29" s="31"/>
      <c r="H29" s="29">
        <f t="shared" si="2"/>
        <v>0</v>
      </c>
    </row>
    <row r="30" spans="1:9" s="12" customFormat="1" ht="15.6" x14ac:dyDescent="0.3">
      <c r="A30" s="162" t="s">
        <v>40</v>
      </c>
      <c r="B30" s="163"/>
      <c r="C30" s="163"/>
      <c r="D30" s="163"/>
      <c r="E30" s="163"/>
      <c r="F30" s="163"/>
      <c r="G30" s="164"/>
      <c r="H30" s="52">
        <f t="shared" si="2"/>
        <v>0</v>
      </c>
      <c r="I30" s="11"/>
    </row>
    <row r="31" spans="1:9" ht="15.6" x14ac:dyDescent="0.3">
      <c r="A31" s="30" t="s">
        <v>41</v>
      </c>
      <c r="B31" s="31"/>
      <c r="C31" s="29"/>
      <c r="D31" s="31"/>
      <c r="E31" s="31"/>
      <c r="F31" s="31"/>
      <c r="G31" s="31"/>
      <c r="H31" s="29">
        <f t="shared" si="2"/>
        <v>0</v>
      </c>
    </row>
    <row r="32" spans="1:9" ht="15.6" x14ac:dyDescent="0.3">
      <c r="A32" s="30" t="s">
        <v>42</v>
      </c>
      <c r="B32" s="31"/>
      <c r="C32" s="29"/>
      <c r="D32" s="31"/>
      <c r="E32" s="31"/>
      <c r="F32" s="31"/>
      <c r="G32" s="31"/>
      <c r="H32" s="29">
        <f t="shared" si="2"/>
        <v>0</v>
      </c>
    </row>
    <row r="33" spans="1:9" ht="15.6" x14ac:dyDescent="0.3">
      <c r="A33" s="30" t="s">
        <v>43</v>
      </c>
      <c r="B33" s="31"/>
      <c r="C33" s="29"/>
      <c r="D33" s="31"/>
      <c r="E33" s="31"/>
      <c r="F33" s="31"/>
      <c r="G33" s="31"/>
      <c r="H33" s="29">
        <f t="shared" si="2"/>
        <v>0</v>
      </c>
    </row>
    <row r="34" spans="1:9" ht="15.6" x14ac:dyDescent="0.3">
      <c r="A34" s="30" t="s">
        <v>44</v>
      </c>
      <c r="B34" s="31"/>
      <c r="C34" s="29"/>
      <c r="D34" s="31"/>
      <c r="E34" s="31"/>
      <c r="F34" s="31"/>
      <c r="G34" s="31"/>
      <c r="H34" s="29">
        <f t="shared" si="2"/>
        <v>0</v>
      </c>
    </row>
    <row r="35" spans="1:9" ht="31.2" x14ac:dyDescent="0.3">
      <c r="A35" s="30" t="s">
        <v>45</v>
      </c>
      <c r="B35" s="31"/>
      <c r="C35" s="29"/>
      <c r="D35" s="31"/>
      <c r="E35" s="31"/>
      <c r="F35" s="31"/>
      <c r="G35" s="31"/>
      <c r="H35" s="29">
        <f t="shared" si="2"/>
        <v>0</v>
      </c>
    </row>
    <row r="36" spans="1:9" ht="31.2" x14ac:dyDescent="0.3">
      <c r="A36" s="30" t="s">
        <v>46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47</v>
      </c>
      <c r="B37" s="31"/>
      <c r="C37" s="29"/>
      <c r="D37" s="31"/>
      <c r="E37" s="31"/>
      <c r="F37" s="31"/>
      <c r="G37" s="31"/>
      <c r="H37" s="29">
        <f t="shared" si="2"/>
        <v>0</v>
      </c>
    </row>
    <row r="38" spans="1:9" ht="31.2" x14ac:dyDescent="0.3">
      <c r="A38" s="30" t="s">
        <v>48</v>
      </c>
      <c r="B38" s="31"/>
      <c r="C38" s="29">
        <v>17672</v>
      </c>
      <c r="D38" s="31"/>
      <c r="E38" s="31"/>
      <c r="F38" s="31"/>
      <c r="G38" s="31"/>
      <c r="H38" s="29">
        <f t="shared" si="2"/>
        <v>17672</v>
      </c>
    </row>
    <row r="39" spans="1:9" ht="15.6" x14ac:dyDescent="0.3">
      <c r="A39" s="30" t="s">
        <v>49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15.6" x14ac:dyDescent="0.3">
      <c r="A40" s="30" t="s">
        <v>50</v>
      </c>
      <c r="B40" s="31"/>
      <c r="C40" s="29"/>
      <c r="D40" s="31"/>
      <c r="E40" s="31"/>
      <c r="F40" s="31"/>
      <c r="G40" s="31"/>
      <c r="H40" s="29">
        <f t="shared" si="2"/>
        <v>0</v>
      </c>
    </row>
    <row r="41" spans="1:9" ht="15.6" x14ac:dyDescent="0.3">
      <c r="A41" s="30" t="s">
        <v>51</v>
      </c>
      <c r="B41" s="31"/>
      <c r="C41" s="29"/>
      <c r="D41" s="31"/>
      <c r="E41" s="31"/>
      <c r="F41" s="31"/>
      <c r="G41" s="31"/>
      <c r="H41" s="29">
        <f t="shared" si="2"/>
        <v>0</v>
      </c>
    </row>
    <row r="42" spans="1:9" ht="31.2" x14ac:dyDescent="0.3">
      <c r="A42" s="30" t="s">
        <v>52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53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15.6" x14ac:dyDescent="0.3">
      <c r="A44" s="30" t="s">
        <v>54</v>
      </c>
      <c r="B44" s="31"/>
      <c r="C44" s="29"/>
      <c r="D44" s="31"/>
      <c r="E44" s="31"/>
      <c r="F44" s="31"/>
      <c r="G44" s="31"/>
      <c r="H44" s="29">
        <f t="shared" si="2"/>
        <v>0</v>
      </c>
    </row>
    <row r="45" spans="1:9" ht="31.2" x14ac:dyDescent="0.3">
      <c r="A45" s="30" t="s">
        <v>55</v>
      </c>
      <c r="B45" s="31"/>
      <c r="C45" s="29">
        <v>450</v>
      </c>
      <c r="D45" s="31"/>
      <c r="E45" s="31"/>
      <c r="F45" s="31"/>
      <c r="G45" s="31"/>
      <c r="H45" s="29">
        <f t="shared" si="2"/>
        <v>450</v>
      </c>
    </row>
    <row r="46" spans="1:9" s="12" customFormat="1" ht="15.6" x14ac:dyDescent="0.3">
      <c r="A46" s="56" t="s">
        <v>56</v>
      </c>
      <c r="B46" s="57"/>
      <c r="C46" s="51"/>
      <c r="D46" s="57"/>
      <c r="E46" s="57"/>
      <c r="F46" s="57"/>
      <c r="G46" s="57"/>
      <c r="H46" s="52">
        <f t="shared" si="2"/>
        <v>0</v>
      </c>
      <c r="I46" s="11"/>
    </row>
    <row r="47" spans="1:9" ht="31.2" x14ac:dyDescent="0.3">
      <c r="A47" s="30" t="s">
        <v>57</v>
      </c>
      <c r="B47" s="31"/>
      <c r="C47" s="29"/>
      <c r="D47" s="31"/>
      <c r="E47" s="31"/>
      <c r="F47" s="31"/>
      <c r="G47" s="31"/>
      <c r="H47" s="29">
        <f t="shared" si="2"/>
        <v>0</v>
      </c>
    </row>
    <row r="48" spans="1:9" s="12" customFormat="1" ht="15.6" x14ac:dyDescent="0.3">
      <c r="A48" s="53" t="s">
        <v>58</v>
      </c>
      <c r="B48" s="54"/>
      <c r="C48" s="50"/>
      <c r="D48" s="54"/>
      <c r="E48" s="54"/>
      <c r="F48" s="54"/>
      <c r="G48" s="54"/>
      <c r="H48" s="55">
        <f t="shared" si="2"/>
        <v>0</v>
      </c>
      <c r="I48" s="11"/>
    </row>
    <row r="49" spans="1:9" ht="31.2" x14ac:dyDescent="0.3">
      <c r="A49" s="30" t="s">
        <v>59</v>
      </c>
      <c r="B49" s="31"/>
      <c r="C49" s="29"/>
      <c r="D49" s="31"/>
      <c r="E49" s="31"/>
      <c r="F49" s="31"/>
      <c r="G49" s="31"/>
      <c r="H49" s="29">
        <f t="shared" si="2"/>
        <v>0</v>
      </c>
    </row>
    <row r="50" spans="1:9" s="12" customFormat="1" ht="15.6" x14ac:dyDescent="0.3">
      <c r="A50" s="56" t="s">
        <v>60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6" t="s">
        <v>32</v>
      </c>
      <c r="B53" s="57"/>
      <c r="C53" s="51"/>
      <c r="D53" s="57"/>
      <c r="E53" s="57"/>
      <c r="F53" s="57"/>
      <c r="G53" s="57"/>
      <c r="H53" s="52"/>
      <c r="I53" s="11"/>
    </row>
    <row r="54" spans="1:9" ht="15.6" x14ac:dyDescent="0.3">
      <c r="A54" s="30" t="s">
        <v>62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15.6" x14ac:dyDescent="0.3">
      <c r="A55" s="30" t="s">
        <v>63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64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65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66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s="12" customFormat="1" ht="15.6" x14ac:dyDescent="0.3">
      <c r="A59" s="27" t="s">
        <v>23</v>
      </c>
      <c r="B59" s="28">
        <f>SUM(B25:B58)</f>
        <v>0</v>
      </c>
      <c r="C59" s="28">
        <f>SUM(C25:C58)</f>
        <v>18122</v>
      </c>
      <c r="D59" s="28">
        <f t="shared" ref="D59:H59" si="3">SUM(D25:D58)</f>
        <v>0</v>
      </c>
      <c r="E59" s="28">
        <f t="shared" si="3"/>
        <v>0</v>
      </c>
      <c r="F59" s="28">
        <f t="shared" si="3"/>
        <v>0</v>
      </c>
      <c r="G59" s="28">
        <f t="shared" si="3"/>
        <v>0</v>
      </c>
      <c r="H59" s="28">
        <f t="shared" si="3"/>
        <v>18122</v>
      </c>
      <c r="I59" s="11"/>
    </row>
    <row r="60" spans="1:9" s="12" customFormat="1" ht="15.6" x14ac:dyDescent="0.3">
      <c r="A60" s="27" t="s">
        <v>24</v>
      </c>
      <c r="B60" s="32">
        <f>B22-B59</f>
        <v>1623278.24</v>
      </c>
      <c r="C60" s="32">
        <f>C22-C59</f>
        <v>3769527.21</v>
      </c>
      <c r="D60" s="32">
        <f t="shared" ref="D60:H60" si="4">D22-D59</f>
        <v>23726.03</v>
      </c>
      <c r="E60" s="32">
        <f t="shared" si="4"/>
        <v>0</v>
      </c>
      <c r="F60" s="32">
        <f t="shared" si="4"/>
        <v>0</v>
      </c>
      <c r="G60" s="32">
        <f t="shared" si="4"/>
        <v>0</v>
      </c>
      <c r="H60" s="32">
        <f t="shared" si="4"/>
        <v>5416531.4800000004</v>
      </c>
      <c r="I60" s="11"/>
    </row>
    <row r="61" spans="1:9" ht="15.6" x14ac:dyDescent="0.3">
      <c r="A61" s="33"/>
      <c r="B61" s="33"/>
      <c r="C61" s="33"/>
      <c r="D61" s="33"/>
      <c r="E61" s="33"/>
      <c r="F61" s="33"/>
      <c r="G61" s="33"/>
      <c r="H61" s="33"/>
    </row>
    <row r="62" spans="1:9" ht="14.4" customHeight="1" x14ac:dyDescent="0.3">
      <c r="A62" s="165" t="s">
        <v>25</v>
      </c>
      <c r="B62" s="165"/>
      <c r="C62" s="165"/>
      <c r="D62" s="165"/>
      <c r="E62" s="165"/>
      <c r="F62" s="165"/>
      <c r="G62" s="165"/>
      <c r="H62" s="165"/>
    </row>
    <row r="63" spans="1:9" ht="15.6" x14ac:dyDescent="0.3">
      <c r="A63" s="34"/>
      <c r="B63" s="34"/>
      <c r="C63" s="35"/>
      <c r="D63" s="35"/>
      <c r="E63" s="35"/>
      <c r="F63" s="35"/>
      <c r="G63" s="35"/>
      <c r="H63" s="35"/>
    </row>
    <row r="64" spans="1:9" ht="15.6" x14ac:dyDescent="0.3">
      <c r="A64" s="34"/>
      <c r="B64" s="166" t="s">
        <v>67</v>
      </c>
      <c r="C64" s="166"/>
      <c r="D64" s="35"/>
      <c r="E64" s="34"/>
      <c r="F64" s="34"/>
      <c r="G64" s="34"/>
      <c r="H64" s="34"/>
    </row>
    <row r="65" spans="1:8" ht="15.6" x14ac:dyDescent="0.3">
      <c r="A65" s="34"/>
      <c r="B65" s="167" t="s">
        <v>26</v>
      </c>
      <c r="C65" s="167"/>
      <c r="D65" s="36"/>
      <c r="E65" s="34"/>
      <c r="F65" s="34"/>
      <c r="G65" s="34"/>
      <c r="H65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4:G24"/>
    <mergeCell ref="A30:G30"/>
    <mergeCell ref="A62:H62"/>
    <mergeCell ref="B64:C64"/>
    <mergeCell ref="B65:C65"/>
    <mergeCell ref="A5:H5"/>
    <mergeCell ref="A11:A14"/>
    <mergeCell ref="B11:C11"/>
    <mergeCell ref="D11:D14"/>
    <mergeCell ref="E11:E14"/>
    <mergeCell ref="F11:F14"/>
    <mergeCell ref="G11:G14"/>
    <mergeCell ref="H11:H14"/>
    <mergeCell ref="B12:B14"/>
    <mergeCell ref="C12:C14"/>
  </mergeCells>
  <pageMargins left="0.31496062992125984" right="0.31496062992125984" top="0.74803149606299213" bottom="0.74803149606299213" header="0.31496062992125984" footer="0.31496062992125984"/>
  <pageSetup paperSize="9" scale="70" fitToHeight="2" orientation="portrait" r:id="rId1"/>
  <headerFooter>
    <oddFooter>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2"/>
  <sheetViews>
    <sheetView view="pageBreakPreview" topLeftCell="A56" zoomScale="93" zoomScaleNormal="85" zoomScaleSheetLayoutView="93" workbookViewId="0">
      <selection activeCell="E8" sqref="E8"/>
    </sheetView>
  </sheetViews>
  <sheetFormatPr defaultRowHeight="14.4" x14ac:dyDescent="0.3"/>
  <cols>
    <col min="1" max="1" width="44.33203125" style="5" customWidth="1"/>
    <col min="2" max="2" width="14.33203125" style="5" customWidth="1"/>
    <col min="3" max="4" width="15.109375" style="5" customWidth="1"/>
    <col min="5" max="5" width="15.44140625" style="5" customWidth="1"/>
    <col min="6" max="6" width="13.44140625" style="5" customWidth="1"/>
    <col min="7" max="7" width="12.33203125" style="5" customWidth="1"/>
    <col min="8" max="8" width="18.109375" style="5" customWidth="1"/>
    <col min="9" max="9" width="12.109375" style="5" bestFit="1" customWidth="1"/>
    <col min="10" max="10" width="11" bestFit="1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79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31.2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f>49150+38350</f>
        <v>87500</v>
      </c>
      <c r="D24" s="29"/>
      <c r="E24" s="29"/>
      <c r="F24" s="29"/>
      <c r="G24" s="29"/>
      <c r="H24" s="29">
        <f>SUM(B24:G24)</f>
        <v>87500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4" si="2">SUM(B25:G25)</f>
        <v>0</v>
      </c>
    </row>
    <row r="26" spans="1:9" ht="31.2" x14ac:dyDescent="0.3">
      <c r="A26" s="30" t="s">
        <v>36</v>
      </c>
      <c r="B26" s="29"/>
      <c r="C26" s="29">
        <v>65905</v>
      </c>
      <c r="D26" s="29"/>
      <c r="E26" s="29"/>
      <c r="F26" s="29"/>
      <c r="G26" s="29"/>
      <c r="H26" s="29">
        <f t="shared" si="2"/>
        <v>65905</v>
      </c>
    </row>
    <row r="27" spans="1:9" ht="31.2" x14ac:dyDescent="0.3">
      <c r="A27" s="30" t="s">
        <v>37</v>
      </c>
      <c r="B27" s="31"/>
      <c r="C27" s="29">
        <f>1500+1500+1500+1500+1500+1500+1470+3030</f>
        <v>13500</v>
      </c>
      <c r="D27" s="31"/>
      <c r="E27" s="31"/>
      <c r="F27" s="31"/>
      <c r="G27" s="31"/>
      <c r="H27" s="29">
        <f t="shared" si="2"/>
        <v>13500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>
        <v>26970</v>
      </c>
      <c r="D30" s="31"/>
      <c r="E30" s="31"/>
      <c r="F30" s="31"/>
      <c r="G30" s="31"/>
      <c r="H30" s="29">
        <f t="shared" si="2"/>
        <v>26970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f>44800+152750+14790</f>
        <v>212340</v>
      </c>
      <c r="D32" s="31"/>
      <c r="E32" s="31"/>
      <c r="F32" s="31"/>
      <c r="G32" s="31"/>
      <c r="H32" s="29">
        <f t="shared" si="2"/>
        <v>212340</v>
      </c>
    </row>
    <row r="33" spans="1:10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10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10" ht="31.2" x14ac:dyDescent="0.3">
      <c r="A35" s="30" t="s">
        <v>46</v>
      </c>
      <c r="B35" s="31"/>
      <c r="C35" s="29">
        <f>19800+95000</f>
        <v>114800</v>
      </c>
      <c r="D35" s="31"/>
      <c r="E35" s="31"/>
      <c r="F35" s="31"/>
      <c r="G35" s="31"/>
      <c r="H35" s="29">
        <f t="shared" si="2"/>
        <v>114800</v>
      </c>
    </row>
    <row r="36" spans="1:10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10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10" ht="15.6" x14ac:dyDescent="0.3">
      <c r="A38" s="30" t="s">
        <v>49</v>
      </c>
      <c r="B38" s="31"/>
      <c r="C38" s="29">
        <f>83960+184425+71250+69750+16000+63665</f>
        <v>489050</v>
      </c>
      <c r="D38" s="31"/>
      <c r="E38" s="31"/>
      <c r="F38" s="31"/>
      <c r="G38" s="31"/>
      <c r="H38" s="29">
        <f t="shared" si="2"/>
        <v>489050</v>
      </c>
      <c r="J38" s="82"/>
    </row>
    <row r="39" spans="1:10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10" ht="15.6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10" ht="31.2" x14ac:dyDescent="0.3">
      <c r="A41" s="30" t="s">
        <v>52</v>
      </c>
      <c r="B41" s="31"/>
      <c r="C41" s="29">
        <v>219330</v>
      </c>
      <c r="D41" s="31"/>
      <c r="E41" s="31"/>
      <c r="F41" s="31"/>
      <c r="G41" s="31"/>
      <c r="H41" s="29">
        <f t="shared" si="2"/>
        <v>219330</v>
      </c>
    </row>
    <row r="42" spans="1:10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10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10" ht="31.2" x14ac:dyDescent="0.3">
      <c r="A44" s="30" t="s">
        <v>55</v>
      </c>
      <c r="B44" s="31"/>
      <c r="C44" s="29">
        <f>450+4800+860+840+36420</f>
        <v>43370</v>
      </c>
      <c r="D44" s="31"/>
      <c r="E44" s="31"/>
      <c r="F44" s="31"/>
      <c r="G44" s="31"/>
      <c r="H44" s="29">
        <f t="shared" si="2"/>
        <v>43370</v>
      </c>
    </row>
    <row r="45" spans="1:10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10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10" s="12" customFormat="1" ht="15.6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10" ht="31.2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81" customFormat="1" ht="15.6" x14ac:dyDescent="0.3">
      <c r="A50" s="58" t="s">
        <v>78</v>
      </c>
      <c r="B50" s="54"/>
      <c r="C50" s="50"/>
      <c r="D50" s="54"/>
      <c r="E50" s="54"/>
      <c r="F50" s="54"/>
      <c r="G50" s="54"/>
      <c r="H50" s="55"/>
      <c r="I50" s="80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8" t="s">
        <v>78</v>
      </c>
      <c r="B53" s="54"/>
      <c r="C53" s="50"/>
      <c r="D53" s="54"/>
      <c r="E53" s="54"/>
      <c r="F53" s="54"/>
      <c r="G53" s="54"/>
      <c r="H53" s="29">
        <f t="shared" si="2"/>
        <v>0</v>
      </c>
      <c r="I53" s="11"/>
    </row>
    <row r="54" spans="1:9" s="12" customFormat="1" ht="15.6" x14ac:dyDescent="0.3">
      <c r="A54" s="56" t="s">
        <v>32</v>
      </c>
      <c r="B54" s="57"/>
      <c r="C54" s="51"/>
      <c r="D54" s="57"/>
      <c r="E54" s="57"/>
      <c r="F54" s="57"/>
      <c r="G54" s="57"/>
      <c r="H54" s="52"/>
      <c r="I54" s="11"/>
    </row>
    <row r="55" spans="1:9" ht="31.2" x14ac:dyDescent="0.3">
      <c r="A55" s="30" t="s">
        <v>62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63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64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65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15.6" x14ac:dyDescent="0.3">
      <c r="A59" s="30" t="s">
        <v>66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31.2" x14ac:dyDescent="0.3">
      <c r="A60" s="30" t="s">
        <v>72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73</v>
      </c>
      <c r="B61" s="31"/>
      <c r="C61" s="29">
        <v>590150</v>
      </c>
      <c r="D61" s="31"/>
      <c r="E61" s="31"/>
      <c r="F61" s="31"/>
      <c r="G61" s="31"/>
      <c r="H61" s="29">
        <f t="shared" si="2"/>
        <v>590150</v>
      </c>
    </row>
    <row r="62" spans="1:9" ht="15.6" x14ac:dyDescent="0.3">
      <c r="A62" s="30" t="s">
        <v>74</v>
      </c>
      <c r="B62" s="31"/>
      <c r="C62" s="29">
        <v>228850</v>
      </c>
      <c r="D62" s="31"/>
      <c r="E62" s="31"/>
      <c r="F62" s="31"/>
      <c r="G62" s="31"/>
      <c r="H62" s="29">
        <f t="shared" si="2"/>
        <v>228850</v>
      </c>
    </row>
    <row r="63" spans="1:9" ht="31.2" x14ac:dyDescent="0.3">
      <c r="A63" s="30" t="s">
        <v>75</v>
      </c>
      <c r="B63" s="31"/>
      <c r="C63" s="29"/>
      <c r="D63" s="31"/>
      <c r="E63" s="31"/>
      <c r="F63" s="31"/>
      <c r="G63" s="31"/>
      <c r="H63" s="29">
        <f t="shared" si="2"/>
        <v>0</v>
      </c>
    </row>
    <row r="64" spans="1:9" ht="15.6" x14ac:dyDescent="0.3">
      <c r="A64" s="30" t="s">
        <v>54</v>
      </c>
      <c r="B64" s="31"/>
      <c r="C64" s="29">
        <v>200000</v>
      </c>
      <c r="D64" s="31"/>
      <c r="E64" s="31"/>
      <c r="F64" s="31"/>
      <c r="G64" s="31"/>
      <c r="H64" s="29">
        <f t="shared" si="2"/>
        <v>200000</v>
      </c>
    </row>
    <row r="65" spans="1:9" s="12" customFormat="1" ht="15.6" x14ac:dyDescent="0.3">
      <c r="A65" s="72" t="s">
        <v>23</v>
      </c>
      <c r="B65" s="50">
        <f>SUM(B24:B64)</f>
        <v>0</v>
      </c>
      <c r="C65" s="50">
        <f t="shared" ref="C65:G65" si="3">SUM(C24:C64)</f>
        <v>2917933</v>
      </c>
      <c r="D65" s="50">
        <f t="shared" si="3"/>
        <v>0</v>
      </c>
      <c r="E65" s="50">
        <f t="shared" si="3"/>
        <v>0</v>
      </c>
      <c r="F65" s="50">
        <f t="shared" si="3"/>
        <v>0</v>
      </c>
      <c r="G65" s="50">
        <f t="shared" si="3"/>
        <v>0</v>
      </c>
      <c r="H65" s="50">
        <f>SUM(H24:H64)</f>
        <v>2917933</v>
      </c>
      <c r="I65" s="83">
        <f>+C65-H65</f>
        <v>0</v>
      </c>
    </row>
    <row r="66" spans="1:9" s="12" customFormat="1" ht="15.6" x14ac:dyDescent="0.3">
      <c r="A66" s="72" t="s">
        <v>24</v>
      </c>
      <c r="B66" s="73">
        <f>B21-B65</f>
        <v>1623278.24</v>
      </c>
      <c r="C66" s="73">
        <f>C21-C65</f>
        <v>869716.21</v>
      </c>
      <c r="D66" s="73">
        <f t="shared" ref="D66:H66" si="4">D21-D65</f>
        <v>23726.03</v>
      </c>
      <c r="E66" s="73">
        <f t="shared" si="4"/>
        <v>0</v>
      </c>
      <c r="F66" s="73">
        <f t="shared" si="4"/>
        <v>0</v>
      </c>
      <c r="G66" s="73">
        <f t="shared" si="4"/>
        <v>0</v>
      </c>
      <c r="H66" s="73">
        <f t="shared" si="4"/>
        <v>2516720.4800000004</v>
      </c>
      <c r="I66" s="83">
        <f>H66+H65-H21</f>
        <v>0</v>
      </c>
    </row>
    <row r="67" spans="1:9" ht="15.6" x14ac:dyDescent="0.3">
      <c r="A67" s="33"/>
      <c r="B67" s="33"/>
      <c r="C67" s="33"/>
      <c r="D67" s="33"/>
      <c r="E67" s="33"/>
      <c r="F67" s="33"/>
      <c r="G67" s="33"/>
      <c r="H67" s="33"/>
    </row>
    <row r="68" spans="1:9" s="5" customFormat="1" ht="14.4" customHeight="1" x14ac:dyDescent="0.3">
      <c r="A68" s="165" t="s">
        <v>25</v>
      </c>
      <c r="B68" s="165"/>
      <c r="C68" s="165"/>
      <c r="D68" s="165"/>
      <c r="E68" s="165"/>
      <c r="F68" s="165"/>
      <c r="G68" s="165"/>
      <c r="H68" s="165"/>
    </row>
    <row r="69" spans="1:9" s="5" customFormat="1" ht="14.4" customHeight="1" x14ac:dyDescent="0.3">
      <c r="A69" s="43"/>
      <c r="B69" s="43"/>
      <c r="C69" s="43"/>
      <c r="D69" s="43"/>
      <c r="E69" s="43"/>
      <c r="F69" s="43"/>
      <c r="G69" s="43"/>
      <c r="H69" s="43"/>
    </row>
    <row r="70" spans="1:9" s="5" customFormat="1" ht="15.6" x14ac:dyDescent="0.3">
      <c r="A70" s="34"/>
      <c r="B70" s="34"/>
      <c r="C70" s="35"/>
      <c r="D70" s="35"/>
      <c r="E70" s="35"/>
      <c r="F70" s="35"/>
      <c r="G70" s="35"/>
      <c r="H70" s="35"/>
    </row>
    <row r="71" spans="1:9" s="5" customFormat="1" ht="15.6" x14ac:dyDescent="0.3">
      <c r="A71" s="34"/>
      <c r="B71" s="166" t="s">
        <v>67</v>
      </c>
      <c r="C71" s="166"/>
      <c r="D71" s="35"/>
      <c r="E71" s="34"/>
      <c r="F71" s="34"/>
      <c r="G71" s="34"/>
      <c r="H71" s="34"/>
    </row>
    <row r="72" spans="1:9" s="5" customFormat="1" ht="15.6" x14ac:dyDescent="0.3">
      <c r="A72" s="34"/>
      <c r="B72" s="167" t="s">
        <v>26</v>
      </c>
      <c r="C72" s="167"/>
      <c r="D72" s="36"/>
      <c r="E72" s="34"/>
      <c r="F72" s="34"/>
      <c r="G72" s="34"/>
      <c r="H72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3:G23"/>
    <mergeCell ref="A29:G29"/>
    <mergeCell ref="A68:H68"/>
    <mergeCell ref="B71:C71"/>
    <mergeCell ref="B72:C72"/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</mergeCells>
  <printOptions horizontalCentered="1" verticalCentered="1"/>
  <pageMargins left="0.19685039370078741" right="0.38" top="0.28999999999999998" bottom="0.45" header="0.33" footer="0.19685039370078741"/>
  <pageSetup scale="91" fitToHeight="0" orientation="landscape" horizontalDpi="360" verticalDpi="360" r:id="rId1"/>
  <headerFooter>
    <oddFooter>&amp;RPage &amp;P of &amp;N</oddFooter>
  </headerFooter>
  <rowBreaks count="2" manualBreakCount="2">
    <brk id="27" max="7" man="1"/>
    <brk id="40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2"/>
  <sheetViews>
    <sheetView view="pageBreakPreview" zoomScale="93" zoomScaleNormal="85" zoomScaleSheetLayoutView="93" workbookViewId="0">
      <selection activeCell="E8" sqref="E8"/>
    </sheetView>
  </sheetViews>
  <sheetFormatPr defaultRowHeight="14.4" x14ac:dyDescent="0.3"/>
  <cols>
    <col min="1" max="1" width="44.33203125" style="5" customWidth="1"/>
    <col min="2" max="2" width="14.33203125" style="5" customWidth="1"/>
    <col min="3" max="4" width="15.109375" style="5" customWidth="1"/>
    <col min="5" max="5" width="15.44140625" style="5" customWidth="1"/>
    <col min="6" max="6" width="13.44140625" style="5" customWidth="1"/>
    <col min="7" max="7" width="12.33203125" style="5" customWidth="1"/>
    <col min="8" max="8" width="18.109375" style="5" customWidth="1"/>
    <col min="9" max="9" width="12.109375" style="5" bestFit="1" customWidth="1"/>
    <col min="10" max="10" width="11" bestFit="1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79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31.2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f>49150+38350</f>
        <v>87500</v>
      </c>
      <c r="D24" s="29"/>
      <c r="E24" s="29"/>
      <c r="F24" s="29"/>
      <c r="G24" s="29"/>
      <c r="H24" s="29">
        <f>SUM(B24:G24)</f>
        <v>87500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4" si="2">SUM(B25:G25)</f>
        <v>0</v>
      </c>
    </row>
    <row r="26" spans="1:9" ht="31.2" x14ac:dyDescent="0.3">
      <c r="A26" s="30" t="s">
        <v>36</v>
      </c>
      <c r="B26" s="29"/>
      <c r="C26" s="29">
        <v>65905</v>
      </c>
      <c r="D26" s="29"/>
      <c r="E26" s="29"/>
      <c r="F26" s="29"/>
      <c r="G26" s="29"/>
      <c r="H26" s="29">
        <f t="shared" si="2"/>
        <v>65905</v>
      </c>
    </row>
    <row r="27" spans="1:9" ht="31.2" x14ac:dyDescent="0.3">
      <c r="A27" s="30" t="s">
        <v>37</v>
      </c>
      <c r="B27" s="31"/>
      <c r="C27" s="29">
        <f>1500+1500+1500+1500+1500+1500+1470+3030+1500</f>
        <v>15000</v>
      </c>
      <c r="D27" s="31"/>
      <c r="E27" s="31"/>
      <c r="F27" s="31"/>
      <c r="G27" s="31"/>
      <c r="H27" s="29">
        <f t="shared" si="2"/>
        <v>15000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>
        <f>26970+17100</f>
        <v>44070</v>
      </c>
      <c r="D30" s="31"/>
      <c r="E30" s="31"/>
      <c r="F30" s="31"/>
      <c r="G30" s="31"/>
      <c r="H30" s="29">
        <f t="shared" si="2"/>
        <v>44070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f>44800+152750+14790+52516</f>
        <v>264856</v>
      </c>
      <c r="D32" s="31"/>
      <c r="E32" s="31"/>
      <c r="F32" s="31"/>
      <c r="G32" s="31"/>
      <c r="H32" s="29">
        <f t="shared" si="2"/>
        <v>264856</v>
      </c>
    </row>
    <row r="33" spans="1:10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10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10" ht="31.2" x14ac:dyDescent="0.3">
      <c r="A35" s="30" t="s">
        <v>46</v>
      </c>
      <c r="B35" s="31"/>
      <c r="C35" s="29">
        <f>19800+95000</f>
        <v>114800</v>
      </c>
      <c r="D35" s="31"/>
      <c r="E35" s="31"/>
      <c r="F35" s="31"/>
      <c r="G35" s="31"/>
      <c r="H35" s="29">
        <f t="shared" si="2"/>
        <v>114800</v>
      </c>
    </row>
    <row r="36" spans="1:10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10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10" ht="15.6" x14ac:dyDescent="0.3">
      <c r="A38" s="30" t="s">
        <v>49</v>
      </c>
      <c r="B38" s="31"/>
      <c r="C38" s="29">
        <f>83960+184425+71250+69750+16000+63665</f>
        <v>489050</v>
      </c>
      <c r="D38" s="31"/>
      <c r="E38" s="31"/>
      <c r="F38" s="31"/>
      <c r="G38" s="31"/>
      <c r="H38" s="29">
        <f t="shared" si="2"/>
        <v>489050</v>
      </c>
      <c r="J38" s="82"/>
    </row>
    <row r="39" spans="1:10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10" ht="15.6" x14ac:dyDescent="0.3">
      <c r="A40" s="30" t="s">
        <v>51</v>
      </c>
      <c r="B40" s="31"/>
      <c r="C40" s="29">
        <f>20000+25500</f>
        <v>45500</v>
      </c>
      <c r="D40" s="31"/>
      <c r="E40" s="31"/>
      <c r="F40" s="31"/>
      <c r="G40" s="31"/>
      <c r="H40" s="29">
        <f t="shared" si="2"/>
        <v>45500</v>
      </c>
    </row>
    <row r="41" spans="1:10" ht="31.2" x14ac:dyDescent="0.3">
      <c r="A41" s="30" t="s">
        <v>52</v>
      </c>
      <c r="B41" s="31"/>
      <c r="C41" s="29">
        <f>219330+1795</f>
        <v>221125</v>
      </c>
      <c r="D41" s="31"/>
      <c r="E41" s="31"/>
      <c r="F41" s="31"/>
      <c r="G41" s="31"/>
      <c r="H41" s="29">
        <f t="shared" si="2"/>
        <v>221125</v>
      </c>
    </row>
    <row r="42" spans="1:10" ht="15.6" x14ac:dyDescent="0.3">
      <c r="A42" s="30" t="s">
        <v>53</v>
      </c>
      <c r="B42" s="31"/>
      <c r="C42" s="29">
        <v>74100</v>
      </c>
      <c r="D42" s="31"/>
      <c r="E42" s="31"/>
      <c r="F42" s="31"/>
      <c r="G42" s="31"/>
      <c r="H42" s="29">
        <f t="shared" si="2"/>
        <v>74100</v>
      </c>
    </row>
    <row r="43" spans="1:10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10" ht="31.2" x14ac:dyDescent="0.3">
      <c r="A44" s="30" t="s">
        <v>55</v>
      </c>
      <c r="B44" s="31"/>
      <c r="C44" s="29">
        <f>450+4800+860+840+36420+4735</f>
        <v>48105</v>
      </c>
      <c r="D44" s="31"/>
      <c r="E44" s="31"/>
      <c r="F44" s="31"/>
      <c r="G44" s="31"/>
      <c r="H44" s="29">
        <f t="shared" si="2"/>
        <v>48105</v>
      </c>
    </row>
    <row r="45" spans="1:10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10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10" s="12" customFormat="1" ht="15.6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10" ht="31.2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81" customFormat="1" ht="15.6" x14ac:dyDescent="0.3">
      <c r="A50" s="58" t="s">
        <v>78</v>
      </c>
      <c r="B50" s="54"/>
      <c r="C50" s="50"/>
      <c r="D50" s="54"/>
      <c r="E50" s="54"/>
      <c r="F50" s="54"/>
      <c r="G50" s="54"/>
      <c r="H50" s="55"/>
      <c r="I50" s="80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8" t="s">
        <v>78</v>
      </c>
      <c r="B53" s="54"/>
      <c r="C53" s="50"/>
      <c r="D53" s="54"/>
      <c r="E53" s="54"/>
      <c r="F53" s="54"/>
      <c r="G53" s="54"/>
      <c r="H53" s="29">
        <f t="shared" si="2"/>
        <v>0</v>
      </c>
      <c r="I53" s="11"/>
    </row>
    <row r="54" spans="1:9" s="12" customFormat="1" ht="15.6" x14ac:dyDescent="0.3">
      <c r="A54" s="56" t="s">
        <v>32</v>
      </c>
      <c r="B54" s="57"/>
      <c r="C54" s="51"/>
      <c r="D54" s="57"/>
      <c r="E54" s="57"/>
      <c r="F54" s="57"/>
      <c r="G54" s="57"/>
      <c r="H54" s="52"/>
      <c r="I54" s="11"/>
    </row>
    <row r="55" spans="1:9" ht="31.2" x14ac:dyDescent="0.3">
      <c r="A55" s="30" t="s">
        <v>62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63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64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65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15.6" x14ac:dyDescent="0.3">
      <c r="A59" s="30" t="s">
        <v>66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31.2" x14ac:dyDescent="0.3">
      <c r="A60" s="30" t="s">
        <v>72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73</v>
      </c>
      <c r="B61" s="31"/>
      <c r="C61" s="29">
        <v>590150</v>
      </c>
      <c r="D61" s="31"/>
      <c r="E61" s="31"/>
      <c r="F61" s="31"/>
      <c r="G61" s="31"/>
      <c r="H61" s="29">
        <f t="shared" si="2"/>
        <v>590150</v>
      </c>
    </row>
    <row r="62" spans="1:9" ht="15.6" x14ac:dyDescent="0.3">
      <c r="A62" s="30" t="s">
        <v>74</v>
      </c>
      <c r="B62" s="31"/>
      <c r="C62" s="29"/>
      <c r="D62" s="31"/>
      <c r="E62" s="31"/>
      <c r="F62" s="31"/>
      <c r="G62" s="31"/>
      <c r="H62" s="29">
        <f t="shared" si="2"/>
        <v>0</v>
      </c>
    </row>
    <row r="63" spans="1:9" ht="31.2" x14ac:dyDescent="0.3">
      <c r="A63" s="30" t="s">
        <v>75</v>
      </c>
      <c r="B63" s="31"/>
      <c r="C63" s="29"/>
      <c r="D63" s="31"/>
      <c r="E63" s="31"/>
      <c r="F63" s="31"/>
      <c r="G63" s="31"/>
      <c r="H63" s="29">
        <f t="shared" si="2"/>
        <v>0</v>
      </c>
    </row>
    <row r="64" spans="1:9" ht="15.6" x14ac:dyDescent="0.3">
      <c r="A64" s="30" t="s">
        <v>54</v>
      </c>
      <c r="B64" s="31"/>
      <c r="C64" s="29"/>
      <c r="D64" s="31"/>
      <c r="E64" s="31"/>
      <c r="F64" s="31"/>
      <c r="G64" s="31"/>
      <c r="H64" s="29">
        <f t="shared" si="2"/>
        <v>0</v>
      </c>
    </row>
    <row r="65" spans="1:9" s="12" customFormat="1" ht="15.6" x14ac:dyDescent="0.3">
      <c r="A65" s="72" t="s">
        <v>23</v>
      </c>
      <c r="B65" s="50">
        <f>SUM(B24:B64)</f>
        <v>0</v>
      </c>
      <c r="C65" s="50">
        <f t="shared" ref="C65:G65" si="3">SUM(C24:C64)</f>
        <v>2666329</v>
      </c>
      <c r="D65" s="50">
        <f t="shared" si="3"/>
        <v>0</v>
      </c>
      <c r="E65" s="50">
        <f t="shared" si="3"/>
        <v>0</v>
      </c>
      <c r="F65" s="50">
        <f t="shared" si="3"/>
        <v>0</v>
      </c>
      <c r="G65" s="50">
        <f t="shared" si="3"/>
        <v>0</v>
      </c>
      <c r="H65" s="50">
        <f>SUM(H24:H64)</f>
        <v>2666329</v>
      </c>
      <c r="I65" s="83">
        <f>+C65-H65</f>
        <v>0</v>
      </c>
    </row>
    <row r="66" spans="1:9" s="12" customFormat="1" ht="15.6" x14ac:dyDescent="0.3">
      <c r="A66" s="72" t="s">
        <v>24</v>
      </c>
      <c r="B66" s="73">
        <f>B21-B65</f>
        <v>1623278.24</v>
      </c>
      <c r="C66" s="73">
        <f>C21-C65</f>
        <v>1121320.21</v>
      </c>
      <c r="D66" s="73">
        <f t="shared" ref="D66:H66" si="4">D21-D65</f>
        <v>23726.03</v>
      </c>
      <c r="E66" s="73">
        <f t="shared" si="4"/>
        <v>0</v>
      </c>
      <c r="F66" s="73">
        <f t="shared" si="4"/>
        <v>0</v>
      </c>
      <c r="G66" s="73">
        <f t="shared" si="4"/>
        <v>0</v>
      </c>
      <c r="H66" s="73">
        <f t="shared" si="4"/>
        <v>2768324.4800000004</v>
      </c>
      <c r="I66" s="83">
        <f>H66+H65-H21</f>
        <v>0</v>
      </c>
    </row>
    <row r="67" spans="1:9" ht="15.6" x14ac:dyDescent="0.3">
      <c r="A67" s="33"/>
      <c r="B67" s="33"/>
      <c r="C67" s="33"/>
      <c r="D67" s="33"/>
      <c r="E67" s="33"/>
      <c r="F67" s="33"/>
      <c r="G67" s="33"/>
      <c r="H67" s="33"/>
    </row>
    <row r="68" spans="1:9" s="5" customFormat="1" ht="14.4" customHeight="1" x14ac:dyDescent="0.3">
      <c r="A68" s="165" t="s">
        <v>25</v>
      </c>
      <c r="B68" s="165"/>
      <c r="C68" s="165"/>
      <c r="D68" s="165"/>
      <c r="E68" s="165"/>
      <c r="F68" s="165"/>
      <c r="G68" s="165"/>
      <c r="H68" s="165"/>
    </row>
    <row r="69" spans="1:9" s="5" customFormat="1" ht="14.4" customHeight="1" x14ac:dyDescent="0.3">
      <c r="A69" s="43"/>
      <c r="B69" s="43"/>
      <c r="C69" s="43"/>
      <c r="D69" s="43"/>
      <c r="E69" s="43"/>
      <c r="F69" s="43"/>
      <c r="G69" s="43"/>
      <c r="H69" s="43"/>
    </row>
    <row r="70" spans="1:9" s="5" customFormat="1" ht="15.6" x14ac:dyDescent="0.3">
      <c r="A70" s="34"/>
      <c r="B70" s="34"/>
      <c r="C70" s="35"/>
      <c r="D70" s="35"/>
      <c r="E70" s="35"/>
      <c r="F70" s="35"/>
      <c r="G70" s="35"/>
      <c r="H70" s="35"/>
    </row>
    <row r="71" spans="1:9" s="5" customFormat="1" ht="15.6" x14ac:dyDescent="0.3">
      <c r="A71" s="34"/>
      <c r="B71" s="166" t="s">
        <v>67</v>
      </c>
      <c r="C71" s="166"/>
      <c r="D71" s="35"/>
      <c r="E71" s="34"/>
      <c r="F71" s="34"/>
      <c r="G71" s="34"/>
      <c r="H71" s="34"/>
    </row>
    <row r="72" spans="1:9" s="5" customFormat="1" ht="15.6" x14ac:dyDescent="0.3">
      <c r="A72" s="34"/>
      <c r="B72" s="167" t="s">
        <v>26</v>
      </c>
      <c r="C72" s="167"/>
      <c r="D72" s="36"/>
      <c r="E72" s="34"/>
      <c r="F72" s="34"/>
      <c r="G72" s="34"/>
      <c r="H72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3:G23"/>
    <mergeCell ref="A29:G29"/>
    <mergeCell ref="A68:H68"/>
    <mergeCell ref="B71:C71"/>
    <mergeCell ref="B72:C72"/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</mergeCells>
  <printOptions horizontalCentered="1" verticalCentered="1"/>
  <pageMargins left="0.19685039370078741" right="0.38" top="0.28999999999999998" bottom="0.45" header="0.33" footer="0.19685039370078741"/>
  <pageSetup paperSize="14" fitToHeight="0" orientation="landscape" horizontalDpi="360" verticalDpi="360" r:id="rId1"/>
  <headerFooter>
    <oddFooter>&amp;RPage &amp;P of &amp;N</oddFooter>
  </headerFooter>
  <rowBreaks count="2" manualBreakCount="2">
    <brk id="27" max="7" man="1"/>
    <brk id="40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0"/>
  <sheetViews>
    <sheetView tabSelected="1" view="pageBreakPreview" topLeftCell="A58" zoomScale="85" zoomScaleNormal="85" zoomScaleSheetLayoutView="85" workbookViewId="0">
      <selection activeCell="H10" sqref="A1:H13"/>
    </sheetView>
  </sheetViews>
  <sheetFormatPr defaultColWidth="9.109375" defaultRowHeight="14.4" x14ac:dyDescent="0.3"/>
  <cols>
    <col min="1" max="1" width="44.33203125" style="87" customWidth="1"/>
    <col min="2" max="2" width="18.33203125" style="86" customWidth="1"/>
    <col min="3" max="4" width="15.109375" style="86" customWidth="1"/>
    <col min="5" max="5" width="15.44140625" style="86" customWidth="1"/>
    <col min="6" max="6" width="13.44140625" style="86" customWidth="1"/>
    <col min="7" max="7" width="12.33203125" style="86" customWidth="1"/>
    <col min="8" max="8" width="18.109375" style="86" customWidth="1"/>
    <col min="9" max="9" width="13.88671875" style="181" bestFit="1" customWidth="1"/>
    <col min="10" max="10" width="11" style="88" bestFit="1" customWidth="1"/>
    <col min="11" max="16384" width="9.109375" style="88"/>
  </cols>
  <sheetData>
    <row r="1" spans="1:9" x14ac:dyDescent="0.3">
      <c r="A1" s="84" t="s">
        <v>0</v>
      </c>
      <c r="B1" s="85"/>
      <c r="C1" s="85"/>
      <c r="D1" s="85"/>
      <c r="E1" s="85"/>
      <c r="F1" s="85"/>
    </row>
    <row r="2" spans="1:9" s="87" customFormat="1" x14ac:dyDescent="0.3">
      <c r="A2" s="84" t="s">
        <v>1</v>
      </c>
      <c r="B2" s="86"/>
      <c r="C2" s="86"/>
      <c r="D2" s="86"/>
      <c r="E2" s="86"/>
      <c r="F2" s="86"/>
      <c r="G2" s="86"/>
      <c r="H2" s="86"/>
      <c r="I2" s="181"/>
    </row>
    <row r="3" spans="1:9" s="87" customFormat="1" x14ac:dyDescent="0.3">
      <c r="A3" s="89"/>
      <c r="B3" s="86"/>
      <c r="C3" s="86"/>
      <c r="D3" s="86"/>
      <c r="E3" s="86"/>
      <c r="F3" s="86"/>
      <c r="G3" s="86"/>
      <c r="H3" s="86"/>
      <c r="I3" s="181"/>
    </row>
    <row r="4" spans="1:9" ht="15.6" x14ac:dyDescent="0.3">
      <c r="A4" s="168" t="s">
        <v>2</v>
      </c>
      <c r="B4" s="168"/>
      <c r="C4" s="168"/>
      <c r="D4" s="168"/>
      <c r="E4" s="168"/>
      <c r="F4" s="168"/>
      <c r="G4" s="168"/>
      <c r="H4" s="168"/>
    </row>
    <row r="5" spans="1:9" ht="15.6" x14ac:dyDescent="0.3">
      <c r="A5" s="90"/>
      <c r="B5" s="91"/>
      <c r="C5" s="91"/>
      <c r="D5" s="91"/>
      <c r="E5" s="91"/>
      <c r="F5" s="91"/>
      <c r="G5" s="92"/>
      <c r="H5" s="92"/>
    </row>
    <row r="6" spans="1:9" s="100" customFormat="1" ht="31.2" x14ac:dyDescent="0.3">
      <c r="A6" s="93" t="s">
        <v>3</v>
      </c>
      <c r="B6" s="94" t="s">
        <v>69</v>
      </c>
      <c r="C6" s="95"/>
      <c r="D6" s="95"/>
      <c r="E6" s="96" t="s">
        <v>4</v>
      </c>
      <c r="F6" s="97">
        <v>2025</v>
      </c>
      <c r="G6" s="98"/>
      <c r="H6" s="98"/>
      <c r="I6" s="182"/>
    </row>
    <row r="7" spans="1:9" ht="15.6" x14ac:dyDescent="0.3">
      <c r="A7" s="93" t="s">
        <v>5</v>
      </c>
      <c r="B7" s="101" t="s">
        <v>68</v>
      </c>
      <c r="C7" s="102"/>
      <c r="D7" s="102"/>
      <c r="E7" s="103" t="s">
        <v>6</v>
      </c>
      <c r="F7" s="104" t="s">
        <v>86</v>
      </c>
      <c r="G7" s="105"/>
      <c r="H7" s="105"/>
    </row>
    <row r="8" spans="1:9" x14ac:dyDescent="0.3">
      <c r="A8" s="106" t="s">
        <v>7</v>
      </c>
      <c r="B8" s="107" t="s">
        <v>70</v>
      </c>
      <c r="C8" s="108"/>
      <c r="D8" s="108"/>
      <c r="E8" s="109"/>
      <c r="F8" s="108"/>
      <c r="G8" s="108"/>
      <c r="H8" s="108"/>
    </row>
    <row r="9" spans="1:9" x14ac:dyDescent="0.3">
      <c r="A9" s="110"/>
      <c r="B9" s="111"/>
      <c r="C9" s="111"/>
      <c r="D9" s="111"/>
      <c r="E9" s="111"/>
      <c r="F9" s="111"/>
      <c r="G9" s="111"/>
      <c r="H9" s="111"/>
    </row>
    <row r="10" spans="1:9" ht="14.4" customHeight="1" x14ac:dyDescent="0.3">
      <c r="A10" s="169" t="s">
        <v>8</v>
      </c>
      <c r="B10" s="170" t="s">
        <v>9</v>
      </c>
      <c r="C10" s="170"/>
      <c r="D10" s="171" t="s">
        <v>32</v>
      </c>
      <c r="E10" s="171" t="s">
        <v>10</v>
      </c>
      <c r="F10" s="171" t="s">
        <v>11</v>
      </c>
      <c r="G10" s="171" t="s">
        <v>12</v>
      </c>
      <c r="H10" s="171" t="s">
        <v>13</v>
      </c>
    </row>
    <row r="11" spans="1:9" ht="14.4" customHeight="1" x14ac:dyDescent="0.3">
      <c r="A11" s="169"/>
      <c r="B11" s="171" t="s">
        <v>14</v>
      </c>
      <c r="C11" s="171" t="s">
        <v>15</v>
      </c>
      <c r="D11" s="171"/>
      <c r="E11" s="171"/>
      <c r="F11" s="171"/>
      <c r="G11" s="171"/>
      <c r="H11" s="171"/>
    </row>
    <row r="12" spans="1:9" x14ac:dyDescent="0.3">
      <c r="A12" s="169"/>
      <c r="B12" s="170"/>
      <c r="C12" s="170"/>
      <c r="D12" s="171"/>
      <c r="E12" s="171"/>
      <c r="F12" s="171"/>
      <c r="G12" s="171"/>
      <c r="H12" s="171"/>
    </row>
    <row r="13" spans="1:9" x14ac:dyDescent="0.3">
      <c r="A13" s="169"/>
      <c r="B13" s="170"/>
      <c r="C13" s="170"/>
      <c r="D13" s="171"/>
      <c r="E13" s="171"/>
      <c r="F13" s="171"/>
      <c r="G13" s="171"/>
      <c r="H13" s="171"/>
    </row>
    <row r="14" spans="1:9" ht="15.6" x14ac:dyDescent="0.3">
      <c r="A14" s="112" t="s">
        <v>16</v>
      </c>
      <c r="B14" s="113"/>
      <c r="C14" s="113"/>
      <c r="D14" s="113"/>
      <c r="E14" s="113"/>
      <c r="F14" s="113"/>
      <c r="G14" s="113"/>
      <c r="H14" s="113"/>
    </row>
    <row r="15" spans="1:9" ht="15.6" x14ac:dyDescent="0.3">
      <c r="A15" s="114" t="s">
        <v>17</v>
      </c>
      <c r="B15" s="115">
        <f>1921347.3</f>
        <v>1921347.3</v>
      </c>
      <c r="C15" s="115">
        <f>4483143.7</f>
        <v>4483143.7</v>
      </c>
      <c r="D15" s="115">
        <f>336884.01</f>
        <v>336884.01</v>
      </c>
      <c r="E15" s="115"/>
      <c r="F15" s="115"/>
      <c r="G15" s="115"/>
      <c r="H15" s="115">
        <f>SUM(B15:G15)</f>
        <v>6741375.0099999998</v>
      </c>
      <c r="I15" s="183">
        <f>B15+C15</f>
        <v>6404491</v>
      </c>
    </row>
    <row r="16" spans="1:9" ht="15.6" x14ac:dyDescent="0.3">
      <c r="A16" s="114" t="s">
        <v>18</v>
      </c>
      <c r="B16" s="115"/>
      <c r="C16" s="115"/>
      <c r="D16" s="115"/>
      <c r="E16" s="115"/>
      <c r="F16" s="115"/>
      <c r="G16" s="115"/>
      <c r="H16" s="115">
        <f t="shared" ref="H16:H19" si="0">SUM(B16:G16)</f>
        <v>0</v>
      </c>
    </row>
    <row r="17" spans="1:9" ht="31.2" x14ac:dyDescent="0.3">
      <c r="A17" s="116" t="s">
        <v>19</v>
      </c>
      <c r="B17" s="117"/>
      <c r="C17" s="117"/>
      <c r="D17" s="117"/>
      <c r="E17" s="117"/>
      <c r="F17" s="117"/>
      <c r="G17" s="117"/>
      <c r="H17" s="118">
        <f t="shared" si="0"/>
        <v>0</v>
      </c>
    </row>
    <row r="18" spans="1:9" s="106" customFormat="1" ht="15.6" x14ac:dyDescent="0.3">
      <c r="A18" s="119">
        <v>2021</v>
      </c>
      <c r="B18" s="120"/>
      <c r="C18" s="120"/>
      <c r="D18" s="120">
        <v>18994.03</v>
      </c>
      <c r="E18" s="120"/>
      <c r="F18" s="120"/>
      <c r="G18" s="120"/>
      <c r="H18" s="121">
        <f t="shared" si="0"/>
        <v>18994.03</v>
      </c>
      <c r="I18" s="184"/>
    </row>
    <row r="19" spans="1:9" s="106" customFormat="1" ht="15.6" x14ac:dyDescent="0.3">
      <c r="A19" s="119">
        <v>2022</v>
      </c>
      <c r="B19" s="120"/>
      <c r="C19" s="120"/>
      <c r="D19" s="120">
        <v>4732</v>
      </c>
      <c r="E19" s="120"/>
      <c r="F19" s="120"/>
      <c r="G19" s="120"/>
      <c r="H19" s="121">
        <f t="shared" si="0"/>
        <v>4732</v>
      </c>
      <c r="I19" s="184"/>
    </row>
    <row r="20" spans="1:9" ht="15.6" x14ac:dyDescent="0.3">
      <c r="A20" s="122" t="s">
        <v>20</v>
      </c>
      <c r="B20" s="123" t="s">
        <v>33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3"/>
    </row>
    <row r="21" spans="1:9" s="126" customFormat="1" ht="15.6" x14ac:dyDescent="0.3">
      <c r="A21" s="124" t="s">
        <v>21</v>
      </c>
      <c r="B21" s="125">
        <f>SUM(B15:B20)</f>
        <v>1921347.3</v>
      </c>
      <c r="C21" s="125">
        <f t="shared" ref="C21:G21" si="1">SUM(C15:C20)</f>
        <v>4483143.7</v>
      </c>
      <c r="D21" s="125">
        <f t="shared" si="1"/>
        <v>360610.04000000004</v>
      </c>
      <c r="E21" s="125">
        <f t="shared" si="1"/>
        <v>0</v>
      </c>
      <c r="F21" s="125">
        <f t="shared" si="1"/>
        <v>0</v>
      </c>
      <c r="G21" s="125">
        <f t="shared" si="1"/>
        <v>0</v>
      </c>
      <c r="H21" s="125">
        <f>SUM(H15:H20)</f>
        <v>6765101.04</v>
      </c>
      <c r="I21" s="185"/>
    </row>
    <row r="22" spans="1:9" ht="15.6" x14ac:dyDescent="0.3">
      <c r="A22" s="112" t="s">
        <v>22</v>
      </c>
      <c r="B22" s="127"/>
      <c r="C22" s="127"/>
      <c r="D22" s="127"/>
      <c r="E22" s="127"/>
      <c r="F22" s="127"/>
      <c r="G22" s="127"/>
      <c r="H22" s="127"/>
    </row>
    <row r="23" spans="1:9" s="126" customFormat="1" ht="15.6" x14ac:dyDescent="0.3">
      <c r="A23" s="172" t="s">
        <v>39</v>
      </c>
      <c r="B23" s="173"/>
      <c r="C23" s="173"/>
      <c r="D23" s="173"/>
      <c r="E23" s="173"/>
      <c r="F23" s="173"/>
      <c r="G23" s="174"/>
      <c r="H23" s="128"/>
      <c r="I23" s="185"/>
    </row>
    <row r="24" spans="1:9" ht="30" x14ac:dyDescent="0.3">
      <c r="A24" s="129" t="s">
        <v>34</v>
      </c>
      <c r="B24" s="127"/>
      <c r="C24" s="127">
        <v>26032.5</v>
      </c>
      <c r="D24" s="127"/>
      <c r="E24" s="127"/>
      <c r="F24" s="127"/>
      <c r="G24" s="127"/>
      <c r="H24" s="127">
        <f>SUM(B24:G24)</f>
        <v>26032.5</v>
      </c>
    </row>
    <row r="25" spans="1:9" ht="30" x14ac:dyDescent="0.3">
      <c r="A25" s="129" t="s">
        <v>35</v>
      </c>
      <c r="B25" s="127"/>
      <c r="C25" s="127"/>
      <c r="D25" s="127"/>
      <c r="E25" s="127"/>
      <c r="F25" s="127"/>
      <c r="G25" s="127"/>
      <c r="H25" s="127">
        <f t="shared" ref="H25:H62" si="2">SUM(B25:G25)</f>
        <v>0</v>
      </c>
    </row>
    <row r="26" spans="1:9" ht="30" x14ac:dyDescent="0.3">
      <c r="A26" s="129" t="s">
        <v>37</v>
      </c>
      <c r="B26" s="127"/>
      <c r="C26" s="127">
        <f>1500+3000</f>
        <v>4500</v>
      </c>
      <c r="D26" s="127"/>
      <c r="E26" s="127"/>
      <c r="F26" s="127"/>
      <c r="G26" s="127"/>
      <c r="H26" s="127">
        <f t="shared" si="2"/>
        <v>4500</v>
      </c>
    </row>
    <row r="27" spans="1:9" s="126" customFormat="1" ht="15.6" x14ac:dyDescent="0.3">
      <c r="A27" s="175" t="s">
        <v>40</v>
      </c>
      <c r="B27" s="176"/>
      <c r="C27" s="176"/>
      <c r="D27" s="176"/>
      <c r="E27" s="176"/>
      <c r="F27" s="176"/>
      <c r="G27" s="177"/>
      <c r="H27" s="130">
        <f t="shared" si="2"/>
        <v>0</v>
      </c>
      <c r="I27" s="185"/>
    </row>
    <row r="28" spans="1:9" ht="31.2" x14ac:dyDescent="0.3">
      <c r="A28" s="131" t="s">
        <v>41</v>
      </c>
      <c r="B28" s="127"/>
      <c r="C28" s="127"/>
      <c r="D28" s="127"/>
      <c r="E28" s="127"/>
      <c r="F28" s="127"/>
      <c r="G28" s="127"/>
      <c r="H28" s="127">
        <f t="shared" si="2"/>
        <v>0</v>
      </c>
    </row>
    <row r="29" spans="1:9" ht="31.2" x14ac:dyDescent="0.3">
      <c r="A29" s="131" t="s">
        <v>42</v>
      </c>
      <c r="B29" s="127"/>
      <c r="C29" s="127"/>
      <c r="D29" s="127"/>
      <c r="E29" s="127"/>
      <c r="F29" s="127"/>
      <c r="G29" s="127"/>
      <c r="H29" s="127">
        <f t="shared" si="2"/>
        <v>0</v>
      </c>
    </row>
    <row r="30" spans="1:9" ht="31.2" x14ac:dyDescent="0.3">
      <c r="A30" s="131" t="s">
        <v>43</v>
      </c>
      <c r="B30" s="127"/>
      <c r="C30" s="127">
        <v>11271</v>
      </c>
      <c r="D30" s="127"/>
      <c r="E30" s="127"/>
      <c r="F30" s="127"/>
      <c r="G30" s="127"/>
      <c r="H30" s="127">
        <f t="shared" si="2"/>
        <v>11271</v>
      </c>
    </row>
    <row r="31" spans="1:9" ht="15.6" x14ac:dyDescent="0.3">
      <c r="A31" s="131" t="s">
        <v>80</v>
      </c>
      <c r="B31" s="127"/>
      <c r="C31" s="127"/>
      <c r="D31" s="127"/>
      <c r="E31" s="127"/>
      <c r="F31" s="127"/>
      <c r="G31" s="127"/>
      <c r="H31" s="127">
        <f t="shared" si="2"/>
        <v>0</v>
      </c>
    </row>
    <row r="32" spans="1:9" ht="31.2" x14ac:dyDescent="0.3">
      <c r="A32" s="131" t="s">
        <v>45</v>
      </c>
      <c r="B32" s="127"/>
      <c r="C32" s="127"/>
      <c r="D32" s="127"/>
      <c r="E32" s="127"/>
      <c r="F32" s="127"/>
      <c r="G32" s="127"/>
      <c r="H32" s="127">
        <f t="shared" si="2"/>
        <v>0</v>
      </c>
    </row>
    <row r="33" spans="1:10" ht="15.6" x14ac:dyDescent="0.3">
      <c r="A33" s="131" t="s">
        <v>81</v>
      </c>
      <c r="B33" s="127"/>
      <c r="C33" s="127"/>
      <c r="D33" s="127"/>
      <c r="E33" s="127"/>
      <c r="F33" s="127"/>
      <c r="G33" s="127"/>
      <c r="H33" s="127">
        <f t="shared" si="2"/>
        <v>0</v>
      </c>
    </row>
    <row r="34" spans="1:10" ht="31.2" x14ac:dyDescent="0.3">
      <c r="A34" s="131" t="s">
        <v>47</v>
      </c>
      <c r="B34" s="127"/>
      <c r="C34" s="127"/>
      <c r="D34" s="127"/>
      <c r="E34" s="127"/>
      <c r="F34" s="127"/>
      <c r="G34" s="127"/>
      <c r="H34" s="127">
        <f t="shared" si="2"/>
        <v>0</v>
      </c>
    </row>
    <row r="35" spans="1:10" ht="31.2" x14ac:dyDescent="0.3">
      <c r="A35" s="131" t="s">
        <v>48</v>
      </c>
      <c r="B35" s="127"/>
      <c r="C35" s="127">
        <v>15800</v>
      </c>
      <c r="D35" s="127"/>
      <c r="E35" s="127"/>
      <c r="F35" s="127"/>
      <c r="G35" s="127"/>
      <c r="H35" s="127">
        <f t="shared" si="2"/>
        <v>15800</v>
      </c>
    </row>
    <row r="36" spans="1:10" ht="31.2" x14ac:dyDescent="0.3">
      <c r="A36" s="131" t="s">
        <v>82</v>
      </c>
      <c r="B36" s="127"/>
      <c r="C36" s="127"/>
      <c r="D36" s="127"/>
      <c r="E36" s="127"/>
      <c r="F36" s="127"/>
      <c r="G36" s="127"/>
      <c r="H36" s="127">
        <f t="shared" si="2"/>
        <v>0</v>
      </c>
    </row>
    <row r="37" spans="1:10" ht="15.6" x14ac:dyDescent="0.3">
      <c r="A37" s="131" t="s">
        <v>49</v>
      </c>
      <c r="B37" s="127"/>
      <c r="C37" s="127">
        <v>156080</v>
      </c>
      <c r="D37" s="127"/>
      <c r="E37" s="127"/>
      <c r="F37" s="127"/>
      <c r="G37" s="127"/>
      <c r="H37" s="127">
        <f t="shared" si="2"/>
        <v>156080</v>
      </c>
    </row>
    <row r="38" spans="1:10" ht="15.6" x14ac:dyDescent="0.3">
      <c r="A38" s="131" t="s">
        <v>50</v>
      </c>
      <c r="B38" s="127"/>
      <c r="C38" s="127"/>
      <c r="D38" s="127"/>
      <c r="E38" s="127"/>
      <c r="F38" s="127"/>
      <c r="G38" s="127"/>
      <c r="H38" s="127">
        <f t="shared" si="2"/>
        <v>0</v>
      </c>
    </row>
    <row r="39" spans="1:10" ht="15.6" x14ac:dyDescent="0.3">
      <c r="A39" s="131" t="s">
        <v>51</v>
      </c>
      <c r="B39" s="127"/>
      <c r="C39" s="127"/>
      <c r="D39" s="127"/>
      <c r="E39" s="127"/>
      <c r="F39" s="127"/>
      <c r="G39" s="127"/>
      <c r="H39" s="127">
        <f t="shared" si="2"/>
        <v>0</v>
      </c>
      <c r="J39" s="132"/>
    </row>
    <row r="40" spans="1:10" ht="31.2" x14ac:dyDescent="0.3">
      <c r="A40" s="131" t="s">
        <v>52</v>
      </c>
      <c r="B40" s="127"/>
      <c r="C40" s="127"/>
      <c r="D40" s="127"/>
      <c r="E40" s="127"/>
      <c r="F40" s="127"/>
      <c r="G40" s="127"/>
      <c r="H40" s="127">
        <f t="shared" si="2"/>
        <v>0</v>
      </c>
    </row>
    <row r="41" spans="1:10" ht="15.6" x14ac:dyDescent="0.3">
      <c r="A41" s="131" t="s">
        <v>53</v>
      </c>
      <c r="B41" s="127"/>
      <c r="C41" s="127"/>
      <c r="D41" s="127"/>
      <c r="E41" s="127"/>
      <c r="F41" s="127"/>
      <c r="G41" s="127"/>
      <c r="H41" s="127">
        <f t="shared" si="2"/>
        <v>0</v>
      </c>
    </row>
    <row r="42" spans="1:10" ht="31.2" x14ac:dyDescent="0.3">
      <c r="A42" s="131" t="s">
        <v>55</v>
      </c>
      <c r="B42" s="127"/>
      <c r="C42" s="127"/>
      <c r="D42" s="127"/>
      <c r="E42" s="127"/>
      <c r="F42" s="127"/>
      <c r="G42" s="127"/>
      <c r="H42" s="127">
        <f t="shared" si="2"/>
        <v>0</v>
      </c>
    </row>
    <row r="43" spans="1:10" ht="15.6" x14ac:dyDescent="0.3">
      <c r="A43" s="131" t="s">
        <v>83</v>
      </c>
      <c r="B43" s="127"/>
      <c r="C43" s="127"/>
      <c r="D43" s="127"/>
      <c r="E43" s="127"/>
      <c r="F43" s="127"/>
      <c r="G43" s="127"/>
      <c r="H43" s="127">
        <f t="shared" si="2"/>
        <v>0</v>
      </c>
    </row>
    <row r="44" spans="1:10" s="126" customFormat="1" ht="15.6" x14ac:dyDescent="0.3">
      <c r="A44" s="133" t="s">
        <v>56</v>
      </c>
      <c r="B44" s="134"/>
      <c r="C44" s="128"/>
      <c r="D44" s="128"/>
      <c r="E44" s="128"/>
      <c r="F44" s="128"/>
      <c r="G44" s="128"/>
      <c r="H44" s="130">
        <f t="shared" si="2"/>
        <v>0</v>
      </c>
      <c r="I44" s="185"/>
    </row>
    <row r="45" spans="1:10" ht="36.75" customHeight="1" x14ac:dyDescent="0.3">
      <c r="A45" s="135" t="s">
        <v>57</v>
      </c>
      <c r="B45" s="135"/>
      <c r="C45" s="136"/>
      <c r="D45" s="127"/>
      <c r="E45" s="127"/>
      <c r="F45" s="127"/>
      <c r="G45" s="127"/>
      <c r="H45" s="127">
        <f t="shared" si="2"/>
        <v>0</v>
      </c>
    </row>
    <row r="46" spans="1:10" s="126" customFormat="1" ht="15.6" x14ac:dyDescent="0.3">
      <c r="A46" s="137" t="s">
        <v>58</v>
      </c>
      <c r="B46" s="138"/>
      <c r="C46" s="139"/>
      <c r="D46" s="139"/>
      <c r="E46" s="139"/>
      <c r="F46" s="139"/>
      <c r="G46" s="139"/>
      <c r="H46" s="140">
        <f t="shared" si="2"/>
        <v>0</v>
      </c>
      <c r="I46" s="185"/>
    </row>
    <row r="47" spans="1:10" ht="42" customHeight="1" x14ac:dyDescent="0.3">
      <c r="A47" s="135" t="s">
        <v>84</v>
      </c>
      <c r="B47" s="135"/>
      <c r="C47" s="136">
        <v>25755</v>
      </c>
      <c r="D47" s="127"/>
      <c r="E47" s="127"/>
      <c r="F47" s="127"/>
      <c r="G47" s="127"/>
      <c r="H47" s="127">
        <f t="shared" si="2"/>
        <v>25755</v>
      </c>
    </row>
    <row r="48" spans="1:10" s="126" customFormat="1" ht="15.6" x14ac:dyDescent="0.3">
      <c r="A48" s="141" t="s">
        <v>60</v>
      </c>
      <c r="B48" s="128"/>
      <c r="C48" s="128"/>
      <c r="D48" s="128"/>
      <c r="E48" s="128"/>
      <c r="F48" s="128"/>
      <c r="G48" s="128"/>
      <c r="H48" s="130"/>
      <c r="I48" s="185"/>
    </row>
    <row r="49" spans="1:9" s="126" customFormat="1" ht="15.6" x14ac:dyDescent="0.3">
      <c r="A49" s="131" t="s">
        <v>78</v>
      </c>
      <c r="B49" s="125"/>
      <c r="C49" s="125"/>
      <c r="D49" s="125"/>
      <c r="E49" s="125"/>
      <c r="F49" s="125"/>
      <c r="G49" s="125"/>
      <c r="H49" s="127"/>
      <c r="I49" s="185"/>
    </row>
    <row r="50" spans="1:9" s="126" customFormat="1" ht="15.6" x14ac:dyDescent="0.3">
      <c r="A50" s="142" t="s">
        <v>61</v>
      </c>
      <c r="B50" s="128"/>
      <c r="C50" s="128"/>
      <c r="D50" s="128"/>
      <c r="E50" s="128"/>
      <c r="F50" s="128"/>
      <c r="G50" s="128"/>
      <c r="H50" s="130"/>
      <c r="I50" s="185"/>
    </row>
    <row r="51" spans="1:9" s="126" customFormat="1" ht="15.6" x14ac:dyDescent="0.3">
      <c r="A51" s="131" t="s">
        <v>71</v>
      </c>
      <c r="B51" s="125"/>
      <c r="C51" s="125"/>
      <c r="D51" s="125"/>
      <c r="E51" s="125"/>
      <c r="F51" s="125"/>
      <c r="G51" s="125"/>
      <c r="H51" s="127">
        <f t="shared" si="2"/>
        <v>0</v>
      </c>
      <c r="I51" s="185"/>
    </row>
    <row r="52" spans="1:9" s="126" customFormat="1" ht="15.6" x14ac:dyDescent="0.3">
      <c r="A52" s="142" t="s">
        <v>32</v>
      </c>
      <c r="B52" s="134"/>
      <c r="C52" s="128"/>
      <c r="D52" s="128"/>
      <c r="E52" s="128"/>
      <c r="F52" s="128"/>
      <c r="G52" s="128"/>
      <c r="H52" s="130"/>
      <c r="I52" s="185"/>
    </row>
    <row r="53" spans="1:9" ht="15.6" x14ac:dyDescent="0.3">
      <c r="A53" s="143" t="s">
        <v>64</v>
      </c>
      <c r="B53" s="144"/>
      <c r="C53" s="136"/>
      <c r="D53" s="127"/>
      <c r="E53" s="127"/>
      <c r="F53" s="127"/>
      <c r="G53" s="127"/>
      <c r="H53" s="127">
        <f t="shared" si="2"/>
        <v>0</v>
      </c>
    </row>
    <row r="54" spans="1:9" ht="15.6" x14ac:dyDescent="0.3">
      <c r="A54" s="143" t="s">
        <v>65</v>
      </c>
      <c r="B54" s="144"/>
      <c r="C54" s="136"/>
      <c r="D54" s="127"/>
      <c r="E54" s="127"/>
      <c r="F54" s="127"/>
      <c r="G54" s="127"/>
      <c r="H54" s="127">
        <f t="shared" si="2"/>
        <v>0</v>
      </c>
    </row>
    <row r="55" spans="1:9" ht="15.6" x14ac:dyDescent="0.3">
      <c r="A55" s="143" t="s">
        <v>66</v>
      </c>
      <c r="B55" s="144"/>
      <c r="C55" s="136"/>
      <c r="D55" s="127"/>
      <c r="E55" s="127"/>
      <c r="F55" s="127"/>
      <c r="G55" s="127"/>
      <c r="H55" s="127">
        <f t="shared" si="2"/>
        <v>0</v>
      </c>
    </row>
    <row r="56" spans="1:9" ht="30" x14ac:dyDescent="0.3">
      <c r="A56" s="143" t="s">
        <v>85</v>
      </c>
      <c r="B56" s="144"/>
      <c r="C56" s="136"/>
      <c r="D56" s="127"/>
      <c r="E56" s="127"/>
      <c r="F56" s="127"/>
      <c r="G56" s="127"/>
      <c r="H56" s="127">
        <f t="shared" si="2"/>
        <v>0</v>
      </c>
    </row>
    <row r="57" spans="1:9" ht="30" x14ac:dyDescent="0.3">
      <c r="A57" s="143" t="s">
        <v>63</v>
      </c>
      <c r="B57" s="144"/>
      <c r="C57" s="136"/>
      <c r="D57" s="127"/>
      <c r="E57" s="127"/>
      <c r="F57" s="127"/>
      <c r="G57" s="127"/>
      <c r="H57" s="127">
        <f t="shared" si="2"/>
        <v>0</v>
      </c>
    </row>
    <row r="58" spans="1:9" ht="30" x14ac:dyDescent="0.3">
      <c r="A58" s="143" t="s">
        <v>72</v>
      </c>
      <c r="B58" s="144"/>
      <c r="C58" s="136"/>
      <c r="D58" s="127"/>
      <c r="E58" s="127"/>
      <c r="F58" s="127"/>
      <c r="G58" s="127"/>
      <c r="H58" s="127">
        <f t="shared" si="2"/>
        <v>0</v>
      </c>
    </row>
    <row r="59" spans="1:9" ht="30" x14ac:dyDescent="0.3">
      <c r="A59" s="143" t="s">
        <v>73</v>
      </c>
      <c r="B59" s="144"/>
      <c r="C59" s="136"/>
      <c r="D59" s="127"/>
      <c r="E59" s="127"/>
      <c r="F59" s="127"/>
      <c r="G59" s="127"/>
      <c r="H59" s="127">
        <f t="shared" si="2"/>
        <v>0</v>
      </c>
    </row>
    <row r="60" spans="1:9" ht="15.6" x14ac:dyDescent="0.3">
      <c r="A60" s="143" t="s">
        <v>74</v>
      </c>
      <c r="B60" s="144"/>
      <c r="C60" s="136"/>
      <c r="D60" s="127"/>
      <c r="E60" s="127"/>
      <c r="F60" s="127"/>
      <c r="G60" s="127"/>
      <c r="H60" s="127">
        <f t="shared" si="2"/>
        <v>0</v>
      </c>
    </row>
    <row r="61" spans="1:9" ht="30" x14ac:dyDescent="0.3">
      <c r="A61" s="143" t="s">
        <v>75</v>
      </c>
      <c r="B61" s="144"/>
      <c r="C61" s="136"/>
      <c r="D61" s="127"/>
      <c r="E61" s="127"/>
      <c r="F61" s="127"/>
      <c r="G61" s="127"/>
      <c r="H61" s="127">
        <f t="shared" si="2"/>
        <v>0</v>
      </c>
    </row>
    <row r="62" spans="1:9" ht="15.6" x14ac:dyDescent="0.3">
      <c r="A62" s="145" t="s">
        <v>54</v>
      </c>
      <c r="B62" s="115"/>
      <c r="C62" s="136"/>
      <c r="D62" s="127"/>
      <c r="E62" s="127"/>
      <c r="F62" s="127"/>
      <c r="G62" s="127"/>
      <c r="H62" s="127">
        <f t="shared" si="2"/>
        <v>0</v>
      </c>
    </row>
    <row r="63" spans="1:9" s="126" customFormat="1" ht="15.6" x14ac:dyDescent="0.3">
      <c r="A63" s="124" t="s">
        <v>23</v>
      </c>
      <c r="B63" s="125">
        <f t="shared" ref="B63:H63" si="3">SUM(B24:B62)</f>
        <v>0</v>
      </c>
      <c r="C63" s="125">
        <f t="shared" si="3"/>
        <v>239438.5</v>
      </c>
      <c r="D63" s="125">
        <f t="shared" si="3"/>
        <v>0</v>
      </c>
      <c r="E63" s="125">
        <f t="shared" si="3"/>
        <v>0</v>
      </c>
      <c r="F63" s="125">
        <f t="shared" si="3"/>
        <v>0</v>
      </c>
      <c r="G63" s="125">
        <f t="shared" si="3"/>
        <v>0</v>
      </c>
      <c r="H63" s="125">
        <f t="shared" si="3"/>
        <v>239438.5</v>
      </c>
      <c r="I63" s="186">
        <f>D63+C63-H63</f>
        <v>0</v>
      </c>
    </row>
    <row r="64" spans="1:9" s="126" customFormat="1" ht="15.6" x14ac:dyDescent="0.3">
      <c r="A64" s="124" t="s">
        <v>24</v>
      </c>
      <c r="B64" s="125">
        <f t="shared" ref="B64:H64" si="4">B21-B63</f>
        <v>1921347.3</v>
      </c>
      <c r="C64" s="125">
        <f t="shared" si="4"/>
        <v>4243705.2</v>
      </c>
      <c r="D64" s="125">
        <f t="shared" si="4"/>
        <v>360610.04000000004</v>
      </c>
      <c r="E64" s="125">
        <f t="shared" si="4"/>
        <v>0</v>
      </c>
      <c r="F64" s="125">
        <f t="shared" si="4"/>
        <v>0</v>
      </c>
      <c r="G64" s="125">
        <f t="shared" si="4"/>
        <v>0</v>
      </c>
      <c r="H64" s="125">
        <f t="shared" si="4"/>
        <v>6525662.54</v>
      </c>
      <c r="I64" s="186">
        <f>H64+H63-H21</f>
        <v>0</v>
      </c>
    </row>
    <row r="65" spans="1:9" s="87" customFormat="1" ht="15.6" x14ac:dyDescent="0.3">
      <c r="A65" s="146"/>
      <c r="B65" s="147"/>
      <c r="C65" s="147"/>
      <c r="D65" s="147"/>
      <c r="E65" s="147"/>
      <c r="F65" s="147"/>
      <c r="G65" s="147"/>
      <c r="H65" s="147"/>
      <c r="I65" s="181"/>
    </row>
    <row r="66" spans="1:9" s="99" customFormat="1" ht="14.4" customHeight="1" x14ac:dyDescent="0.3">
      <c r="A66" s="178" t="s">
        <v>87</v>
      </c>
      <c r="B66" s="178"/>
      <c r="C66" s="178"/>
      <c r="D66" s="178"/>
      <c r="E66" s="178"/>
      <c r="F66" s="178"/>
      <c r="G66" s="178"/>
      <c r="H66" s="178"/>
      <c r="I66" s="182"/>
    </row>
    <row r="67" spans="1:9" s="87" customFormat="1" ht="14.4" customHeight="1" x14ac:dyDescent="0.3">
      <c r="A67" s="148"/>
      <c r="B67" s="149"/>
      <c r="C67" s="149"/>
      <c r="D67" s="149"/>
      <c r="E67" s="149"/>
      <c r="F67" s="149"/>
      <c r="G67" s="149"/>
      <c r="H67" s="149"/>
      <c r="I67" s="181"/>
    </row>
    <row r="68" spans="1:9" s="87" customFormat="1" ht="15.6" x14ac:dyDescent="0.3">
      <c r="A68" s="150"/>
      <c r="B68" s="92"/>
      <c r="C68" s="151"/>
      <c r="D68" s="151"/>
      <c r="E68" s="151"/>
      <c r="F68" s="151"/>
      <c r="G68" s="151"/>
      <c r="H68" s="151"/>
      <c r="I68" s="181"/>
    </row>
    <row r="69" spans="1:9" s="87" customFormat="1" ht="15.6" x14ac:dyDescent="0.3">
      <c r="A69" s="150"/>
      <c r="B69" s="179" t="s">
        <v>88</v>
      </c>
      <c r="C69" s="179"/>
      <c r="D69" s="152"/>
      <c r="E69" s="92"/>
      <c r="F69" s="92"/>
      <c r="G69" s="92"/>
      <c r="H69" s="92"/>
      <c r="I69" s="181"/>
    </row>
    <row r="70" spans="1:9" s="87" customFormat="1" ht="15.6" x14ac:dyDescent="0.3">
      <c r="A70" s="150"/>
      <c r="B70" s="180" t="s">
        <v>26</v>
      </c>
      <c r="C70" s="180"/>
      <c r="D70" s="153"/>
      <c r="E70" s="92"/>
      <c r="F70" s="92"/>
      <c r="G70" s="92"/>
      <c r="H70" s="92"/>
      <c r="I70" s="181"/>
    </row>
  </sheetData>
  <sheetProtection formatCells="0" formatColumns="0" formatRows="0" insertColumns="0" insertRows="0" insertHyperlinks="0" deleteColumns="0" deleteRows="0" sort="0" autoFilter="0" pivotTables="0"/>
  <mergeCells count="15">
    <mergeCell ref="A23:G23"/>
    <mergeCell ref="A27:G27"/>
    <mergeCell ref="A66:H66"/>
    <mergeCell ref="B69:C69"/>
    <mergeCell ref="B70:C70"/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</mergeCells>
  <printOptions horizontalCentered="1" verticalCentered="1"/>
  <pageMargins left="0.19685039370078741" right="0.32" top="0.18" bottom="0.22" header="0.16" footer="0.19685039370078741"/>
  <pageSetup paperSize="14" fitToHeight="0" orientation="landscape" horizontalDpi="360" verticalDpi="360" r:id="rId1"/>
  <headerFooter>
    <oddFooter>&amp;RPage &amp;P of &amp;N</oddFooter>
  </headerFooter>
  <rowBreaks count="2" manualBreakCount="2">
    <brk id="22" max="7" man="1"/>
    <brk id="5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0"/>
  <sheetViews>
    <sheetView workbookViewId="0">
      <selection activeCell="G16" sqref="G16"/>
    </sheetView>
  </sheetViews>
  <sheetFormatPr defaultRowHeight="14.4" x14ac:dyDescent="0.3"/>
  <sheetData>
    <row r="1" spans="1:1" ht="23.4" customHeight="1" x14ac:dyDescent="0.45">
      <c r="A1" s="1" t="s">
        <v>27</v>
      </c>
    </row>
    <row r="3" spans="1:1" x14ac:dyDescent="0.3">
      <c r="A3" t="s">
        <v>28</v>
      </c>
    </row>
    <row r="5" spans="1:1" x14ac:dyDescent="0.3">
      <c r="A5" t="s">
        <v>29</v>
      </c>
    </row>
    <row r="6" spans="1:1" x14ac:dyDescent="0.3">
      <c r="A6" s="2" t="s">
        <v>30</v>
      </c>
    </row>
    <row r="9" spans="1:1" x14ac:dyDescent="0.3">
      <c r="A9" t="s">
        <v>31</v>
      </c>
    </row>
    <row r="10" spans="1:1" x14ac:dyDescent="0.3">
      <c r="A10">
        <v>41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5"/>
  <sheetViews>
    <sheetView topLeftCell="A48" zoomScale="85" zoomScaleNormal="85" workbookViewId="0">
      <selection activeCell="E8" sqref="E8"/>
    </sheetView>
  </sheetViews>
  <sheetFormatPr defaultRowHeight="14.4" x14ac:dyDescent="0.3"/>
  <cols>
    <col min="1" max="1" width="37.109375" style="5" customWidth="1"/>
    <col min="2" max="2" width="14.6640625" style="5" customWidth="1"/>
    <col min="3" max="4" width="15.109375" style="5" customWidth="1"/>
    <col min="5" max="5" width="12.33203125" style="5" customWidth="1"/>
    <col min="6" max="6" width="13.44140625" style="5" customWidth="1"/>
    <col min="7" max="7" width="12.6640625" style="5" customWidth="1"/>
    <col min="8" max="8" width="16.6640625" style="5" customWidth="1"/>
    <col min="9" max="9" width="8.88671875" style="5" customWidth="1"/>
  </cols>
  <sheetData>
    <row r="1" spans="1:8" x14ac:dyDescent="0.3">
      <c r="A1" s="10" t="s">
        <v>0</v>
      </c>
      <c r="B1" s="4"/>
      <c r="C1" s="4"/>
      <c r="D1" s="4"/>
      <c r="E1" s="4"/>
      <c r="F1" s="4"/>
    </row>
    <row r="2" spans="1:8" s="6" customFormat="1" x14ac:dyDescent="0.3">
      <c r="A2" s="10" t="s">
        <v>1</v>
      </c>
    </row>
    <row r="3" spans="1:8" s="6" customFormat="1" x14ac:dyDescent="0.3">
      <c r="A3" s="3"/>
    </row>
    <row r="4" spans="1:8" x14ac:dyDescent="0.3">
      <c r="A4" s="7"/>
      <c r="B4" s="7"/>
      <c r="C4" s="7"/>
      <c r="D4" s="7"/>
      <c r="E4" s="7"/>
      <c r="F4" s="7"/>
    </row>
    <row r="5" spans="1:8" ht="15.6" x14ac:dyDescent="0.3">
      <c r="A5" s="154" t="s">
        <v>2</v>
      </c>
      <c r="B5" s="154"/>
      <c r="C5" s="154"/>
      <c r="D5" s="154"/>
      <c r="E5" s="154"/>
      <c r="F5" s="154"/>
      <c r="G5" s="154"/>
      <c r="H5" s="154"/>
    </row>
    <row r="6" spans="1:8" ht="15.6" x14ac:dyDescent="0.3">
      <c r="A6" s="37"/>
      <c r="B6" s="37"/>
      <c r="C6" s="37"/>
      <c r="D6" s="37"/>
      <c r="E6" s="37"/>
      <c r="F6" s="37"/>
      <c r="G6" s="34"/>
      <c r="H6" s="34"/>
    </row>
    <row r="7" spans="1:8" ht="31.2" x14ac:dyDescent="0.3">
      <c r="A7" s="38" t="s">
        <v>3</v>
      </c>
      <c r="B7" s="39" t="s">
        <v>69</v>
      </c>
      <c r="C7" s="40"/>
      <c r="D7" s="40"/>
      <c r="E7" s="41" t="s">
        <v>4</v>
      </c>
      <c r="F7" s="42">
        <v>2024</v>
      </c>
      <c r="G7" s="34"/>
      <c r="H7" s="34"/>
    </row>
    <row r="8" spans="1:8" ht="15.6" x14ac:dyDescent="0.3">
      <c r="A8" s="38" t="s">
        <v>5</v>
      </c>
      <c r="B8" s="43" t="s">
        <v>68</v>
      </c>
      <c r="C8" s="44"/>
      <c r="D8" s="44"/>
      <c r="E8" s="41" t="s">
        <v>6</v>
      </c>
      <c r="F8" s="45">
        <v>1</v>
      </c>
      <c r="G8" s="34"/>
      <c r="H8" s="34"/>
    </row>
    <row r="9" spans="1:8" x14ac:dyDescent="0.3">
      <c r="A9" s="46" t="s">
        <v>7</v>
      </c>
      <c r="B9" s="47" t="s">
        <v>70</v>
      </c>
      <c r="C9" s="48"/>
      <c r="D9" s="48"/>
      <c r="E9" s="49"/>
    </row>
    <row r="10" spans="1:8" x14ac:dyDescent="0.3">
      <c r="A10" s="8"/>
      <c r="B10" s="9"/>
      <c r="C10" s="9"/>
      <c r="D10" s="9"/>
      <c r="E10" s="9"/>
      <c r="F10" s="9"/>
      <c r="G10" s="9"/>
      <c r="H10" s="9"/>
    </row>
    <row r="11" spans="1:8" ht="14.4" customHeight="1" x14ac:dyDescent="0.3">
      <c r="A11" s="155" t="s">
        <v>8</v>
      </c>
      <c r="B11" s="156" t="s">
        <v>9</v>
      </c>
      <c r="C11" s="156"/>
      <c r="D11" s="157" t="s">
        <v>32</v>
      </c>
      <c r="E11" s="157" t="s">
        <v>10</v>
      </c>
      <c r="F11" s="157" t="s">
        <v>11</v>
      </c>
      <c r="G11" s="157" t="s">
        <v>12</v>
      </c>
      <c r="H11" s="157" t="s">
        <v>13</v>
      </c>
    </row>
    <row r="12" spans="1:8" ht="14.4" customHeight="1" x14ac:dyDescent="0.3">
      <c r="A12" s="155"/>
      <c r="B12" s="158" t="s">
        <v>14</v>
      </c>
      <c r="C12" s="157" t="s">
        <v>15</v>
      </c>
      <c r="D12" s="157"/>
      <c r="E12" s="157"/>
      <c r="F12" s="157"/>
      <c r="G12" s="157"/>
      <c r="H12" s="157"/>
    </row>
    <row r="13" spans="1:8" x14ac:dyDescent="0.3">
      <c r="A13" s="155"/>
      <c r="B13" s="156"/>
      <c r="C13" s="155"/>
      <c r="D13" s="157"/>
      <c r="E13" s="157"/>
      <c r="F13" s="157"/>
      <c r="G13" s="157"/>
      <c r="H13" s="157"/>
    </row>
    <row r="14" spans="1:8" x14ac:dyDescent="0.3">
      <c r="A14" s="155"/>
      <c r="B14" s="156"/>
      <c r="C14" s="155"/>
      <c r="D14" s="157"/>
      <c r="E14" s="157"/>
      <c r="F14" s="157"/>
      <c r="G14" s="157"/>
      <c r="H14" s="157"/>
    </row>
    <row r="15" spans="1:8" ht="15.6" x14ac:dyDescent="0.3">
      <c r="A15" s="15" t="s">
        <v>16</v>
      </c>
      <c r="B15" s="16"/>
      <c r="C15" s="16"/>
      <c r="D15" s="16"/>
      <c r="E15" s="16"/>
      <c r="F15" s="16"/>
      <c r="G15" s="16"/>
      <c r="H15" s="16"/>
    </row>
    <row r="16" spans="1:8" ht="15.6" x14ac:dyDescent="0.3">
      <c r="A16" s="17" t="s">
        <v>17</v>
      </c>
      <c r="B16" s="18">
        <v>1623278.24</v>
      </c>
      <c r="C16" s="18">
        <v>3787649.21</v>
      </c>
      <c r="D16" s="18"/>
      <c r="E16" s="18"/>
      <c r="F16" s="18"/>
      <c r="G16" s="18"/>
      <c r="H16" s="18">
        <f>SUM(B16:G16)</f>
        <v>5410927.4500000002</v>
      </c>
    </row>
    <row r="17" spans="1:9" ht="15.6" x14ac:dyDescent="0.3">
      <c r="A17" s="17" t="s">
        <v>18</v>
      </c>
      <c r="B17" s="18"/>
      <c r="C17" s="18"/>
      <c r="D17" s="18"/>
      <c r="E17" s="18"/>
      <c r="F17" s="18"/>
      <c r="G17" s="18"/>
      <c r="H17" s="18">
        <f t="shared" ref="H17:H20" si="0">SUM(B17:G17)</f>
        <v>0</v>
      </c>
    </row>
    <row r="18" spans="1:9" ht="41.4" customHeight="1" x14ac:dyDescent="0.3">
      <c r="A18" s="19" t="s">
        <v>19</v>
      </c>
      <c r="B18" s="20"/>
      <c r="C18" s="20"/>
      <c r="D18" s="20"/>
      <c r="E18" s="20"/>
      <c r="F18" s="20"/>
      <c r="G18" s="20"/>
      <c r="H18" s="21">
        <f t="shared" si="0"/>
        <v>0</v>
      </c>
    </row>
    <row r="19" spans="1:9" s="14" customFormat="1" ht="15.6" x14ac:dyDescent="0.3">
      <c r="A19" s="22">
        <v>2021</v>
      </c>
      <c r="B19" s="23"/>
      <c r="C19" s="23"/>
      <c r="D19" s="23">
        <v>18994.03</v>
      </c>
      <c r="E19" s="23"/>
      <c r="F19" s="23"/>
      <c r="G19" s="23"/>
      <c r="H19" s="24">
        <f t="shared" si="0"/>
        <v>18994.03</v>
      </c>
      <c r="I19" s="13"/>
    </row>
    <row r="20" spans="1:9" s="14" customFormat="1" ht="15.6" x14ac:dyDescent="0.3">
      <c r="A20" s="22">
        <v>2022</v>
      </c>
      <c r="B20" s="23"/>
      <c r="C20" s="23"/>
      <c r="D20" s="23">
        <v>4732</v>
      </c>
      <c r="E20" s="23"/>
      <c r="F20" s="23"/>
      <c r="G20" s="23"/>
      <c r="H20" s="24">
        <f t="shared" si="0"/>
        <v>4732</v>
      </c>
      <c r="I20" s="13"/>
    </row>
    <row r="21" spans="1:9" ht="15.6" x14ac:dyDescent="0.3">
      <c r="A21" s="25" t="s">
        <v>20</v>
      </c>
      <c r="B21" s="26" t="s">
        <v>33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/>
    </row>
    <row r="22" spans="1:9" s="12" customFormat="1" ht="15.6" x14ac:dyDescent="0.3">
      <c r="A22" s="27" t="s">
        <v>21</v>
      </c>
      <c r="B22" s="28">
        <f>SUM(B16:B21)</f>
        <v>1623278.24</v>
      </c>
      <c r="C22" s="28">
        <f t="shared" ref="C22:H22" si="1">SUM(C16:C21)</f>
        <v>3787649.21</v>
      </c>
      <c r="D22" s="28">
        <f t="shared" si="1"/>
        <v>23726.03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5434653.4800000004</v>
      </c>
      <c r="I22" s="11"/>
    </row>
    <row r="23" spans="1:9" ht="15.6" x14ac:dyDescent="0.3">
      <c r="A23" s="15" t="s">
        <v>22</v>
      </c>
      <c r="B23" s="29"/>
      <c r="C23" s="29"/>
      <c r="D23" s="29"/>
      <c r="E23" s="29"/>
      <c r="F23" s="29"/>
      <c r="G23" s="29"/>
      <c r="H23" s="29"/>
    </row>
    <row r="24" spans="1:9" s="12" customFormat="1" ht="15.6" x14ac:dyDescent="0.3">
      <c r="A24" s="159" t="s">
        <v>39</v>
      </c>
      <c r="B24" s="160"/>
      <c r="C24" s="160"/>
      <c r="D24" s="160"/>
      <c r="E24" s="160"/>
      <c r="F24" s="160"/>
      <c r="G24" s="161"/>
      <c r="H24" s="51"/>
      <c r="I24" s="11"/>
    </row>
    <row r="25" spans="1:9" ht="31.2" x14ac:dyDescent="0.3">
      <c r="A25" s="30" t="s">
        <v>34</v>
      </c>
      <c r="B25" s="29"/>
      <c r="C25" s="29"/>
      <c r="D25" s="29"/>
      <c r="E25" s="29"/>
      <c r="F25" s="29"/>
      <c r="G25" s="29"/>
      <c r="H25" s="29">
        <f>SUM(B25:G25)</f>
        <v>0</v>
      </c>
    </row>
    <row r="26" spans="1:9" ht="31.2" x14ac:dyDescent="0.3">
      <c r="A26" s="30" t="s">
        <v>35</v>
      </c>
      <c r="B26" s="29"/>
      <c r="C26" s="29"/>
      <c r="D26" s="29"/>
      <c r="E26" s="29"/>
      <c r="F26" s="29"/>
      <c r="G26" s="29"/>
      <c r="H26" s="29">
        <f t="shared" ref="H26:H58" si="2">SUM(B26:G26)</f>
        <v>0</v>
      </c>
    </row>
    <row r="27" spans="1:9" ht="46.8" x14ac:dyDescent="0.3">
      <c r="A27" s="30" t="s">
        <v>36</v>
      </c>
      <c r="B27" s="29"/>
      <c r="C27" s="29"/>
      <c r="D27" s="29"/>
      <c r="E27" s="29"/>
      <c r="F27" s="29"/>
      <c r="G27" s="29"/>
      <c r="H27" s="29">
        <f t="shared" si="2"/>
        <v>0</v>
      </c>
    </row>
    <row r="28" spans="1:9" ht="46.8" x14ac:dyDescent="0.3">
      <c r="A28" s="30" t="s">
        <v>37</v>
      </c>
      <c r="B28" s="31"/>
      <c r="C28" s="29">
        <v>1500</v>
      </c>
      <c r="D28" s="31"/>
      <c r="E28" s="31"/>
      <c r="F28" s="31"/>
      <c r="G28" s="31"/>
      <c r="H28" s="29">
        <f t="shared" si="2"/>
        <v>1500</v>
      </c>
    </row>
    <row r="29" spans="1:9" ht="31.2" x14ac:dyDescent="0.3">
      <c r="A29" s="30" t="s">
        <v>38</v>
      </c>
      <c r="B29" s="31"/>
      <c r="C29" s="29"/>
      <c r="D29" s="31"/>
      <c r="E29" s="31"/>
      <c r="F29" s="31"/>
      <c r="G29" s="31"/>
      <c r="H29" s="29">
        <f t="shared" si="2"/>
        <v>0</v>
      </c>
    </row>
    <row r="30" spans="1:9" s="12" customFormat="1" ht="15.6" x14ac:dyDescent="0.3">
      <c r="A30" s="162" t="s">
        <v>40</v>
      </c>
      <c r="B30" s="163"/>
      <c r="C30" s="163"/>
      <c r="D30" s="163"/>
      <c r="E30" s="163"/>
      <c r="F30" s="163"/>
      <c r="G30" s="164"/>
      <c r="H30" s="52">
        <f t="shared" si="2"/>
        <v>0</v>
      </c>
      <c r="I30" s="11"/>
    </row>
    <row r="31" spans="1:9" ht="31.2" x14ac:dyDescent="0.3">
      <c r="A31" s="30" t="s">
        <v>41</v>
      </c>
      <c r="B31" s="31"/>
      <c r="C31" s="29"/>
      <c r="D31" s="31"/>
      <c r="E31" s="31"/>
      <c r="F31" s="31"/>
      <c r="G31" s="31"/>
      <c r="H31" s="29">
        <f t="shared" si="2"/>
        <v>0</v>
      </c>
    </row>
    <row r="32" spans="1:9" ht="31.2" x14ac:dyDescent="0.3">
      <c r="A32" s="30" t="s">
        <v>42</v>
      </c>
      <c r="B32" s="31"/>
      <c r="C32" s="29">
        <v>24050</v>
      </c>
      <c r="D32" s="31"/>
      <c r="E32" s="31"/>
      <c r="F32" s="31"/>
      <c r="G32" s="31"/>
      <c r="H32" s="29">
        <f t="shared" si="2"/>
        <v>24050</v>
      </c>
    </row>
    <row r="33" spans="1:9" ht="31.2" x14ac:dyDescent="0.3">
      <c r="A33" s="30" t="s">
        <v>43</v>
      </c>
      <c r="B33" s="31"/>
      <c r="C33" s="29"/>
      <c r="D33" s="31"/>
      <c r="E33" s="31"/>
      <c r="F33" s="31"/>
      <c r="G33" s="31"/>
      <c r="H33" s="29">
        <f t="shared" si="2"/>
        <v>0</v>
      </c>
    </row>
    <row r="34" spans="1:9" ht="15.6" x14ac:dyDescent="0.3">
      <c r="A34" s="30" t="s">
        <v>44</v>
      </c>
      <c r="B34" s="31"/>
      <c r="C34" s="29">
        <v>188880</v>
      </c>
      <c r="D34" s="31"/>
      <c r="E34" s="31"/>
      <c r="F34" s="31"/>
      <c r="G34" s="31"/>
      <c r="H34" s="29">
        <f t="shared" si="2"/>
        <v>188880</v>
      </c>
    </row>
    <row r="35" spans="1:9" ht="31.2" x14ac:dyDescent="0.3">
      <c r="A35" s="30" t="s">
        <v>45</v>
      </c>
      <c r="B35" s="31"/>
      <c r="C35" s="29"/>
      <c r="D35" s="31"/>
      <c r="E35" s="31"/>
      <c r="F35" s="31"/>
      <c r="G35" s="31"/>
      <c r="H35" s="29">
        <f t="shared" si="2"/>
        <v>0</v>
      </c>
    </row>
    <row r="36" spans="1:9" ht="31.2" x14ac:dyDescent="0.3">
      <c r="A36" s="30" t="s">
        <v>46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47</v>
      </c>
      <c r="B37" s="31"/>
      <c r="C37" s="29"/>
      <c r="D37" s="31"/>
      <c r="E37" s="31"/>
      <c r="F37" s="31"/>
      <c r="G37" s="31"/>
      <c r="H37" s="29">
        <f t="shared" si="2"/>
        <v>0</v>
      </c>
    </row>
    <row r="38" spans="1:9" ht="31.2" x14ac:dyDescent="0.3">
      <c r="A38" s="30" t="s">
        <v>48</v>
      </c>
      <c r="B38" s="31"/>
      <c r="C38" s="29">
        <v>17672</v>
      </c>
      <c r="D38" s="31"/>
      <c r="E38" s="31"/>
      <c r="F38" s="31"/>
      <c r="G38" s="31"/>
      <c r="H38" s="29">
        <f t="shared" si="2"/>
        <v>17672</v>
      </c>
    </row>
    <row r="39" spans="1:9" ht="15.6" x14ac:dyDescent="0.3">
      <c r="A39" s="30" t="s">
        <v>49</v>
      </c>
      <c r="B39" s="31"/>
      <c r="C39" s="29">
        <v>83960</v>
      </c>
      <c r="D39" s="31"/>
      <c r="E39" s="31"/>
      <c r="F39" s="31"/>
      <c r="G39" s="31"/>
      <c r="H39" s="29">
        <f t="shared" si="2"/>
        <v>83960</v>
      </c>
    </row>
    <row r="40" spans="1:9" ht="31.2" x14ac:dyDescent="0.3">
      <c r="A40" s="30" t="s">
        <v>50</v>
      </c>
      <c r="B40" s="31"/>
      <c r="C40" s="29"/>
      <c r="D40" s="31"/>
      <c r="E40" s="31"/>
      <c r="F40" s="31"/>
      <c r="G40" s="31"/>
      <c r="H40" s="29">
        <f t="shared" si="2"/>
        <v>0</v>
      </c>
    </row>
    <row r="41" spans="1:9" ht="31.2" x14ac:dyDescent="0.3">
      <c r="A41" s="30" t="s">
        <v>51</v>
      </c>
      <c r="B41" s="31"/>
      <c r="C41" s="29">
        <v>20000</v>
      </c>
      <c r="D41" s="31"/>
      <c r="E41" s="31"/>
      <c r="F41" s="31"/>
      <c r="G41" s="31"/>
      <c r="H41" s="29">
        <f t="shared" si="2"/>
        <v>20000</v>
      </c>
    </row>
    <row r="42" spans="1:9" ht="46.8" x14ac:dyDescent="0.3">
      <c r="A42" s="30" t="s">
        <v>52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53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15.6" x14ac:dyDescent="0.3">
      <c r="A44" s="30" t="s">
        <v>54</v>
      </c>
      <c r="B44" s="31"/>
      <c r="C44" s="29"/>
      <c r="D44" s="31"/>
      <c r="E44" s="31"/>
      <c r="F44" s="31"/>
      <c r="G44" s="31"/>
      <c r="H44" s="29">
        <f t="shared" si="2"/>
        <v>0</v>
      </c>
    </row>
    <row r="45" spans="1:9" ht="31.2" x14ac:dyDescent="0.3">
      <c r="A45" s="30" t="s">
        <v>55</v>
      </c>
      <c r="B45" s="31"/>
      <c r="C45" s="29">
        <v>450</v>
      </c>
      <c r="D45" s="31"/>
      <c r="E45" s="31"/>
      <c r="F45" s="31"/>
      <c r="G45" s="31"/>
      <c r="H45" s="29">
        <f t="shared" si="2"/>
        <v>450</v>
      </c>
    </row>
    <row r="46" spans="1:9" s="12" customFormat="1" ht="15.6" x14ac:dyDescent="0.3">
      <c r="A46" s="56" t="s">
        <v>56</v>
      </c>
      <c r="B46" s="57"/>
      <c r="C46" s="51"/>
      <c r="D46" s="57"/>
      <c r="E46" s="57"/>
      <c r="F46" s="57"/>
      <c r="G46" s="57"/>
      <c r="H46" s="52">
        <f t="shared" si="2"/>
        <v>0</v>
      </c>
      <c r="I46" s="11"/>
    </row>
    <row r="47" spans="1:9" ht="46.8" x14ac:dyDescent="0.3">
      <c r="A47" s="30" t="s">
        <v>57</v>
      </c>
      <c r="B47" s="31"/>
      <c r="C47" s="29"/>
      <c r="D47" s="31"/>
      <c r="E47" s="31"/>
      <c r="F47" s="31"/>
      <c r="G47" s="31"/>
      <c r="H47" s="29">
        <f t="shared" si="2"/>
        <v>0</v>
      </c>
    </row>
    <row r="48" spans="1:9" s="12" customFormat="1" ht="31.2" x14ac:dyDescent="0.3">
      <c r="A48" s="53" t="s">
        <v>58</v>
      </c>
      <c r="B48" s="54"/>
      <c r="C48" s="50"/>
      <c r="D48" s="54"/>
      <c r="E48" s="54"/>
      <c r="F48" s="54"/>
      <c r="G48" s="54"/>
      <c r="H48" s="55">
        <f t="shared" si="2"/>
        <v>0</v>
      </c>
      <c r="I48" s="11"/>
    </row>
    <row r="49" spans="1:9" ht="46.8" x14ac:dyDescent="0.3">
      <c r="A49" s="30" t="s">
        <v>59</v>
      </c>
      <c r="B49" s="31"/>
      <c r="C49" s="29"/>
      <c r="D49" s="31"/>
      <c r="E49" s="31"/>
      <c r="F49" s="31"/>
      <c r="G49" s="31"/>
      <c r="H49" s="29">
        <f t="shared" si="2"/>
        <v>0</v>
      </c>
    </row>
    <row r="50" spans="1:9" s="12" customFormat="1" ht="15.6" x14ac:dyDescent="0.3">
      <c r="A50" s="56" t="s">
        <v>60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6" t="s">
        <v>32</v>
      </c>
      <c r="B53" s="57"/>
      <c r="C53" s="51"/>
      <c r="D53" s="57"/>
      <c r="E53" s="57"/>
      <c r="F53" s="57"/>
      <c r="G53" s="57"/>
      <c r="H53" s="52"/>
      <c r="I53" s="11"/>
    </row>
    <row r="54" spans="1:9" ht="31.2" x14ac:dyDescent="0.3">
      <c r="A54" s="30" t="s">
        <v>62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31.2" x14ac:dyDescent="0.3">
      <c r="A55" s="30" t="s">
        <v>63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64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65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66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s="12" customFormat="1" ht="15.6" x14ac:dyDescent="0.3">
      <c r="A59" s="27" t="s">
        <v>23</v>
      </c>
      <c r="B59" s="28">
        <f>SUM(B25:B58)</f>
        <v>0</v>
      </c>
      <c r="C59" s="28">
        <f>SUM(C25:C58)</f>
        <v>336512</v>
      </c>
      <c r="D59" s="28">
        <f t="shared" ref="D59:H59" si="3">SUM(D25:D58)</f>
        <v>0</v>
      </c>
      <c r="E59" s="28">
        <f t="shared" si="3"/>
        <v>0</v>
      </c>
      <c r="F59" s="28">
        <f t="shared" si="3"/>
        <v>0</v>
      </c>
      <c r="G59" s="28">
        <f t="shared" si="3"/>
        <v>0</v>
      </c>
      <c r="H59" s="28">
        <f t="shared" si="3"/>
        <v>336512</v>
      </c>
      <c r="I59" s="11"/>
    </row>
    <row r="60" spans="1:9" s="12" customFormat="1" ht="15.6" x14ac:dyDescent="0.3">
      <c r="A60" s="27" t="s">
        <v>24</v>
      </c>
      <c r="B60" s="32">
        <f>B22-B59</f>
        <v>1623278.24</v>
      </c>
      <c r="C60" s="32">
        <f>C22-C59</f>
        <v>3451137.21</v>
      </c>
      <c r="D60" s="32">
        <f t="shared" ref="D60:H60" si="4">D22-D59</f>
        <v>23726.03</v>
      </c>
      <c r="E60" s="32">
        <f t="shared" si="4"/>
        <v>0</v>
      </c>
      <c r="F60" s="32">
        <f t="shared" si="4"/>
        <v>0</v>
      </c>
      <c r="G60" s="32">
        <f t="shared" si="4"/>
        <v>0</v>
      </c>
      <c r="H60" s="32">
        <f t="shared" si="4"/>
        <v>5098141.4800000004</v>
      </c>
      <c r="I60" s="11"/>
    </row>
    <row r="61" spans="1:9" ht="15.6" x14ac:dyDescent="0.3">
      <c r="A61" s="33"/>
      <c r="B61" s="33"/>
      <c r="C61" s="33"/>
      <c r="D61" s="33"/>
      <c r="E61" s="33"/>
      <c r="F61" s="33"/>
      <c r="G61" s="33"/>
      <c r="H61" s="33"/>
    </row>
    <row r="62" spans="1:9" ht="14.4" customHeight="1" x14ac:dyDescent="0.3">
      <c r="A62" s="165" t="s">
        <v>25</v>
      </c>
      <c r="B62" s="165"/>
      <c r="C62" s="165"/>
      <c r="D62" s="165"/>
      <c r="E62" s="165"/>
      <c r="F62" s="165"/>
      <c r="G62" s="165"/>
      <c r="H62" s="165"/>
    </row>
    <row r="63" spans="1:9" ht="15.6" x14ac:dyDescent="0.3">
      <c r="A63" s="34"/>
      <c r="B63" s="34"/>
      <c r="C63" s="35"/>
      <c r="D63" s="35"/>
      <c r="E63" s="35"/>
      <c r="F63" s="35"/>
      <c r="G63" s="35"/>
      <c r="H63" s="35"/>
    </row>
    <row r="64" spans="1:9" ht="15.6" x14ac:dyDescent="0.3">
      <c r="A64" s="34"/>
      <c r="B64" s="166" t="s">
        <v>67</v>
      </c>
      <c r="C64" s="166"/>
      <c r="D64" s="35"/>
      <c r="E64" s="34"/>
      <c r="F64" s="34"/>
      <c r="G64" s="34"/>
      <c r="H64" s="34"/>
    </row>
    <row r="65" spans="1:8" ht="15.6" x14ac:dyDescent="0.3">
      <c r="A65" s="34"/>
      <c r="B65" s="167" t="s">
        <v>26</v>
      </c>
      <c r="C65" s="167"/>
      <c r="D65" s="36"/>
      <c r="E65" s="34"/>
      <c r="F65" s="34"/>
      <c r="G65" s="34"/>
      <c r="H65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4:G24"/>
    <mergeCell ref="A30:G30"/>
    <mergeCell ref="A62:H62"/>
    <mergeCell ref="B64:C64"/>
    <mergeCell ref="B65:C65"/>
    <mergeCell ref="A5:H5"/>
    <mergeCell ref="A11:A14"/>
    <mergeCell ref="B11:C11"/>
    <mergeCell ref="D11:D14"/>
    <mergeCell ref="E11:E14"/>
    <mergeCell ref="F11:F14"/>
    <mergeCell ref="G11:G14"/>
    <mergeCell ref="H11:H14"/>
    <mergeCell ref="B12:B14"/>
    <mergeCell ref="C12:C14"/>
  </mergeCells>
  <pageMargins left="0.31496062992125984" right="0.31496062992125984" top="0.74803149606299213" bottom="0.74803149606299213" header="0.31496062992125984" footer="0.31496062992125984"/>
  <pageSetup paperSize="9" scale="70" fitToHeight="2" orientation="portrait" r:id="rId1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5"/>
  <sheetViews>
    <sheetView topLeftCell="A9" zoomScale="85" zoomScaleNormal="85" workbookViewId="0">
      <selection activeCell="E8" sqref="E8"/>
    </sheetView>
  </sheetViews>
  <sheetFormatPr defaultRowHeight="14.4" x14ac:dyDescent="0.3"/>
  <cols>
    <col min="1" max="1" width="40.88671875" style="5" customWidth="1"/>
    <col min="2" max="2" width="14.6640625" style="5" customWidth="1"/>
    <col min="3" max="4" width="15.109375" style="5" customWidth="1"/>
    <col min="5" max="5" width="11.5546875" style="5" bestFit="1" customWidth="1"/>
    <col min="6" max="6" width="13.44140625" style="5" customWidth="1"/>
    <col min="7" max="7" width="12.6640625" style="5" customWidth="1"/>
    <col min="8" max="8" width="16.6640625" style="5" customWidth="1"/>
    <col min="9" max="9" width="8.88671875" style="5" customWidth="1"/>
  </cols>
  <sheetData>
    <row r="1" spans="1:8" x14ac:dyDescent="0.3">
      <c r="A1" s="10" t="s">
        <v>0</v>
      </c>
      <c r="B1" s="4"/>
      <c r="C1" s="4"/>
      <c r="D1" s="4"/>
      <c r="E1" s="4"/>
      <c r="F1" s="4"/>
    </row>
    <row r="2" spans="1:8" s="6" customFormat="1" x14ac:dyDescent="0.3">
      <c r="A2" s="10" t="s">
        <v>1</v>
      </c>
    </row>
    <row r="3" spans="1:8" s="6" customFormat="1" x14ac:dyDescent="0.3">
      <c r="A3" s="3"/>
    </row>
    <row r="4" spans="1:8" x14ac:dyDescent="0.3">
      <c r="A4" s="7"/>
      <c r="B4" s="7"/>
      <c r="C4" s="7"/>
      <c r="D4" s="7"/>
      <c r="E4" s="7"/>
      <c r="F4" s="7"/>
    </row>
    <row r="5" spans="1:8" ht="15.6" x14ac:dyDescent="0.3">
      <c r="A5" s="154" t="s">
        <v>2</v>
      </c>
      <c r="B5" s="154"/>
      <c r="C5" s="154"/>
      <c r="D5" s="154"/>
      <c r="E5" s="154"/>
      <c r="F5" s="154"/>
      <c r="G5" s="154"/>
      <c r="H5" s="154"/>
    </row>
    <row r="6" spans="1:8" ht="15.6" x14ac:dyDescent="0.3">
      <c r="A6" s="37"/>
      <c r="B6" s="37"/>
      <c r="C6" s="37"/>
      <c r="D6" s="37"/>
      <c r="E6" s="37"/>
      <c r="F6" s="37"/>
      <c r="G6" s="34"/>
      <c r="H6" s="34"/>
    </row>
    <row r="7" spans="1:8" ht="31.2" x14ac:dyDescent="0.3">
      <c r="A7" s="38" t="s">
        <v>3</v>
      </c>
      <c r="B7" s="39" t="s">
        <v>69</v>
      </c>
      <c r="C7" s="40"/>
      <c r="D7" s="40"/>
      <c r="E7" s="41" t="s">
        <v>4</v>
      </c>
      <c r="F7" s="42">
        <v>2024</v>
      </c>
      <c r="G7" s="34"/>
      <c r="H7" s="34"/>
    </row>
    <row r="8" spans="1:8" ht="15.6" x14ac:dyDescent="0.3">
      <c r="A8" s="38" t="s">
        <v>5</v>
      </c>
      <c r="B8" s="43" t="s">
        <v>68</v>
      </c>
      <c r="C8" s="44"/>
      <c r="D8" s="44"/>
      <c r="E8" s="41" t="s">
        <v>6</v>
      </c>
      <c r="F8" s="45">
        <v>1</v>
      </c>
      <c r="G8" s="34"/>
      <c r="H8" s="34"/>
    </row>
    <row r="9" spans="1:8" x14ac:dyDescent="0.3">
      <c r="A9" s="46" t="s">
        <v>7</v>
      </c>
      <c r="B9" s="47" t="s">
        <v>70</v>
      </c>
      <c r="C9" s="48"/>
      <c r="D9" s="48"/>
      <c r="E9" s="49"/>
    </row>
    <row r="10" spans="1:8" x14ac:dyDescent="0.3">
      <c r="A10" s="8"/>
      <c r="B10" s="9"/>
      <c r="C10" s="9"/>
      <c r="D10" s="9"/>
      <c r="E10" s="9"/>
      <c r="F10" s="9"/>
      <c r="G10" s="9"/>
      <c r="H10" s="9"/>
    </row>
    <row r="11" spans="1:8" ht="14.4" customHeight="1" x14ac:dyDescent="0.3">
      <c r="A11" s="155" t="s">
        <v>8</v>
      </c>
      <c r="B11" s="156" t="s">
        <v>9</v>
      </c>
      <c r="C11" s="156"/>
      <c r="D11" s="157" t="s">
        <v>32</v>
      </c>
      <c r="E11" s="157" t="s">
        <v>10</v>
      </c>
      <c r="F11" s="157" t="s">
        <v>11</v>
      </c>
      <c r="G11" s="157" t="s">
        <v>12</v>
      </c>
      <c r="H11" s="157" t="s">
        <v>13</v>
      </c>
    </row>
    <row r="12" spans="1:8" ht="14.4" customHeight="1" x14ac:dyDescent="0.3">
      <c r="A12" s="155"/>
      <c r="B12" s="158" t="s">
        <v>14</v>
      </c>
      <c r="C12" s="157" t="s">
        <v>15</v>
      </c>
      <c r="D12" s="157"/>
      <c r="E12" s="157"/>
      <c r="F12" s="157"/>
      <c r="G12" s="157"/>
      <c r="H12" s="157"/>
    </row>
    <row r="13" spans="1:8" x14ac:dyDescent="0.3">
      <c r="A13" s="155"/>
      <c r="B13" s="156"/>
      <c r="C13" s="155"/>
      <c r="D13" s="157"/>
      <c r="E13" s="157"/>
      <c r="F13" s="157"/>
      <c r="G13" s="157"/>
      <c r="H13" s="157"/>
    </row>
    <row r="14" spans="1:8" x14ac:dyDescent="0.3">
      <c r="A14" s="155"/>
      <c r="B14" s="156"/>
      <c r="C14" s="155"/>
      <c r="D14" s="157"/>
      <c r="E14" s="157"/>
      <c r="F14" s="157"/>
      <c r="G14" s="157"/>
      <c r="H14" s="157"/>
    </row>
    <row r="15" spans="1:8" ht="15.6" x14ac:dyDescent="0.3">
      <c r="A15" s="15" t="s">
        <v>16</v>
      </c>
      <c r="B15" s="16"/>
      <c r="C15" s="16"/>
      <c r="D15" s="16"/>
      <c r="E15" s="16"/>
      <c r="F15" s="16"/>
      <c r="G15" s="16"/>
      <c r="H15" s="16"/>
    </row>
    <row r="16" spans="1:8" ht="15.6" x14ac:dyDescent="0.3">
      <c r="A16" s="17" t="s">
        <v>17</v>
      </c>
      <c r="B16" s="18">
        <v>1623278.24</v>
      </c>
      <c r="C16" s="18">
        <v>3787649.21</v>
      </c>
      <c r="D16" s="18"/>
      <c r="E16" s="18"/>
      <c r="F16" s="18"/>
      <c r="G16" s="18"/>
      <c r="H16" s="18">
        <f>SUM(B16:G16)</f>
        <v>5410927.4500000002</v>
      </c>
    </row>
    <row r="17" spans="1:9" ht="15.6" x14ac:dyDescent="0.3">
      <c r="A17" s="17" t="s">
        <v>18</v>
      </c>
      <c r="B17" s="18"/>
      <c r="C17" s="18"/>
      <c r="D17" s="18"/>
      <c r="E17" s="18"/>
      <c r="F17" s="18"/>
      <c r="G17" s="18"/>
      <c r="H17" s="18">
        <f t="shared" ref="H17:H20" si="0">SUM(B17:G17)</f>
        <v>0</v>
      </c>
    </row>
    <row r="18" spans="1:9" ht="41.4" customHeight="1" x14ac:dyDescent="0.3">
      <c r="A18" s="19" t="s">
        <v>19</v>
      </c>
      <c r="B18" s="20"/>
      <c r="C18" s="20"/>
      <c r="D18" s="20"/>
      <c r="E18" s="20"/>
      <c r="F18" s="20"/>
      <c r="G18" s="20"/>
      <c r="H18" s="21">
        <f t="shared" si="0"/>
        <v>0</v>
      </c>
    </row>
    <row r="19" spans="1:9" s="14" customFormat="1" ht="15.6" x14ac:dyDescent="0.3">
      <c r="A19" s="22">
        <v>2021</v>
      </c>
      <c r="B19" s="23"/>
      <c r="C19" s="23"/>
      <c r="D19" s="23">
        <v>18994.03</v>
      </c>
      <c r="E19" s="23"/>
      <c r="F19" s="23"/>
      <c r="G19" s="23"/>
      <c r="H19" s="24">
        <f t="shared" si="0"/>
        <v>18994.03</v>
      </c>
      <c r="I19" s="13"/>
    </row>
    <row r="20" spans="1:9" s="14" customFormat="1" ht="15.6" x14ac:dyDescent="0.3">
      <c r="A20" s="22">
        <v>2022</v>
      </c>
      <c r="B20" s="23"/>
      <c r="C20" s="23"/>
      <c r="D20" s="23">
        <v>4732</v>
      </c>
      <c r="E20" s="23"/>
      <c r="F20" s="23"/>
      <c r="G20" s="23"/>
      <c r="H20" s="24">
        <f t="shared" si="0"/>
        <v>4732</v>
      </c>
      <c r="I20" s="13"/>
    </row>
    <row r="21" spans="1:9" ht="15.6" x14ac:dyDescent="0.3">
      <c r="A21" s="25" t="s">
        <v>20</v>
      </c>
      <c r="B21" s="26" t="s">
        <v>33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/>
    </row>
    <row r="22" spans="1:9" s="12" customFormat="1" ht="15.6" x14ac:dyDescent="0.3">
      <c r="A22" s="27" t="s">
        <v>21</v>
      </c>
      <c r="B22" s="28">
        <f>SUM(B16:B21)</f>
        <v>1623278.24</v>
      </c>
      <c r="C22" s="28">
        <f t="shared" ref="C22:H22" si="1">SUM(C16:C21)</f>
        <v>3787649.21</v>
      </c>
      <c r="D22" s="28">
        <f t="shared" si="1"/>
        <v>23726.03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5434653.4800000004</v>
      </c>
      <c r="I22" s="11"/>
    </row>
    <row r="23" spans="1:9" ht="15.6" x14ac:dyDescent="0.3">
      <c r="A23" s="15" t="s">
        <v>22</v>
      </c>
      <c r="B23" s="29"/>
      <c r="C23" s="29"/>
      <c r="D23" s="29"/>
      <c r="E23" s="29"/>
      <c r="F23" s="29"/>
      <c r="G23" s="29"/>
      <c r="H23" s="29"/>
    </row>
    <row r="24" spans="1:9" s="12" customFormat="1" ht="15.6" x14ac:dyDescent="0.3">
      <c r="A24" s="159" t="s">
        <v>39</v>
      </c>
      <c r="B24" s="160"/>
      <c r="C24" s="160"/>
      <c r="D24" s="160"/>
      <c r="E24" s="160"/>
      <c r="F24" s="160"/>
      <c r="G24" s="161"/>
      <c r="H24" s="51"/>
      <c r="I24" s="11"/>
    </row>
    <row r="25" spans="1:9" ht="31.2" x14ac:dyDescent="0.3">
      <c r="A25" s="30" t="s">
        <v>34</v>
      </c>
      <c r="B25" s="29"/>
      <c r="C25" s="29"/>
      <c r="D25" s="29"/>
      <c r="E25" s="29"/>
      <c r="F25" s="29"/>
      <c r="G25" s="29"/>
      <c r="H25" s="29">
        <f>SUM(B25:G25)</f>
        <v>0</v>
      </c>
    </row>
    <row r="26" spans="1:9" ht="31.2" x14ac:dyDescent="0.3">
      <c r="A26" s="30" t="s">
        <v>35</v>
      </c>
      <c r="B26" s="29"/>
      <c r="C26" s="29"/>
      <c r="D26" s="29"/>
      <c r="E26" s="29"/>
      <c r="F26" s="29"/>
      <c r="G26" s="29"/>
      <c r="H26" s="29">
        <f t="shared" ref="H26:H58" si="2">SUM(B26:G26)</f>
        <v>0</v>
      </c>
    </row>
    <row r="27" spans="1:9" ht="31.2" x14ac:dyDescent="0.3">
      <c r="A27" s="30" t="s">
        <v>36</v>
      </c>
      <c r="B27" s="29"/>
      <c r="C27" s="29"/>
      <c r="D27" s="29"/>
      <c r="E27" s="29"/>
      <c r="F27" s="29"/>
      <c r="G27" s="29"/>
      <c r="H27" s="29">
        <f t="shared" si="2"/>
        <v>0</v>
      </c>
    </row>
    <row r="28" spans="1:9" ht="46.8" x14ac:dyDescent="0.3">
      <c r="A28" s="30" t="s">
        <v>37</v>
      </c>
      <c r="B28" s="31"/>
      <c r="C28" s="29">
        <f>1500+1500+1500</f>
        <v>4500</v>
      </c>
      <c r="D28" s="31"/>
      <c r="E28" s="31"/>
      <c r="F28" s="31"/>
      <c r="G28" s="31"/>
      <c r="H28" s="29">
        <f t="shared" si="2"/>
        <v>4500</v>
      </c>
    </row>
    <row r="29" spans="1:9" ht="31.2" x14ac:dyDescent="0.3">
      <c r="A29" s="30" t="s">
        <v>38</v>
      </c>
      <c r="B29" s="31"/>
      <c r="C29" s="29"/>
      <c r="D29" s="31"/>
      <c r="E29" s="31"/>
      <c r="F29" s="31"/>
      <c r="G29" s="31"/>
      <c r="H29" s="29">
        <f t="shared" si="2"/>
        <v>0</v>
      </c>
    </row>
    <row r="30" spans="1:9" s="12" customFormat="1" ht="15.6" x14ac:dyDescent="0.3">
      <c r="A30" s="162" t="s">
        <v>40</v>
      </c>
      <c r="B30" s="163"/>
      <c r="C30" s="163"/>
      <c r="D30" s="163"/>
      <c r="E30" s="163"/>
      <c r="F30" s="163"/>
      <c r="G30" s="164"/>
      <c r="H30" s="52">
        <f t="shared" si="2"/>
        <v>0</v>
      </c>
      <c r="I30" s="11"/>
    </row>
    <row r="31" spans="1:9" ht="31.2" x14ac:dyDescent="0.3">
      <c r="A31" s="30" t="s">
        <v>41</v>
      </c>
      <c r="B31" s="31"/>
      <c r="C31" s="29"/>
      <c r="D31" s="31"/>
      <c r="E31" s="31"/>
      <c r="F31" s="31"/>
      <c r="G31" s="31"/>
      <c r="H31" s="29">
        <f t="shared" si="2"/>
        <v>0</v>
      </c>
    </row>
    <row r="32" spans="1:9" ht="31.2" x14ac:dyDescent="0.3">
      <c r="A32" s="30" t="s">
        <v>42</v>
      </c>
      <c r="B32" s="31"/>
      <c r="C32" s="29">
        <v>24050</v>
      </c>
      <c r="D32" s="31"/>
      <c r="E32" s="31"/>
      <c r="F32" s="31"/>
      <c r="G32" s="31"/>
      <c r="H32" s="29">
        <f t="shared" si="2"/>
        <v>24050</v>
      </c>
    </row>
    <row r="33" spans="1:9" ht="31.2" x14ac:dyDescent="0.3">
      <c r="A33" s="30" t="s">
        <v>43</v>
      </c>
      <c r="B33" s="31"/>
      <c r="C33" s="29"/>
      <c r="D33" s="31"/>
      <c r="E33" s="31"/>
      <c r="F33" s="31"/>
      <c r="G33" s="31"/>
      <c r="H33" s="29">
        <f t="shared" si="2"/>
        <v>0</v>
      </c>
    </row>
    <row r="34" spans="1:9" ht="15.6" x14ac:dyDescent="0.3">
      <c r="A34" s="30" t="s">
        <v>44</v>
      </c>
      <c r="B34" s="31"/>
      <c r="C34" s="29">
        <v>188880</v>
      </c>
      <c r="D34" s="31"/>
      <c r="E34" s="31"/>
      <c r="F34" s="31"/>
      <c r="G34" s="31"/>
      <c r="H34" s="29">
        <f t="shared" si="2"/>
        <v>188880</v>
      </c>
    </row>
    <row r="35" spans="1:9" ht="31.2" x14ac:dyDescent="0.3">
      <c r="A35" s="30" t="s">
        <v>45</v>
      </c>
      <c r="B35" s="31"/>
      <c r="C35" s="29"/>
      <c r="D35" s="31"/>
      <c r="E35" s="31"/>
      <c r="F35" s="31"/>
      <c r="G35" s="31"/>
      <c r="H35" s="29">
        <f t="shared" si="2"/>
        <v>0</v>
      </c>
    </row>
    <row r="36" spans="1:9" ht="31.2" x14ac:dyDescent="0.3">
      <c r="A36" s="30" t="s">
        <v>46</v>
      </c>
      <c r="B36" s="31"/>
      <c r="C36" s="29">
        <v>19800</v>
      </c>
      <c r="D36" s="31"/>
      <c r="E36" s="31"/>
      <c r="F36" s="31"/>
      <c r="G36" s="31"/>
      <c r="H36" s="29">
        <f t="shared" si="2"/>
        <v>19800</v>
      </c>
    </row>
    <row r="37" spans="1:9" ht="31.2" x14ac:dyDescent="0.3">
      <c r="A37" s="30" t="s">
        <v>47</v>
      </c>
      <c r="B37" s="31"/>
      <c r="C37" s="29"/>
      <c r="D37" s="31"/>
      <c r="E37" s="31"/>
      <c r="F37" s="31"/>
      <c r="G37" s="31"/>
      <c r="H37" s="29">
        <f t="shared" si="2"/>
        <v>0</v>
      </c>
    </row>
    <row r="38" spans="1:9" ht="31.2" x14ac:dyDescent="0.3">
      <c r="A38" s="30" t="s">
        <v>48</v>
      </c>
      <c r="B38" s="31"/>
      <c r="C38" s="29">
        <v>17672</v>
      </c>
      <c r="D38" s="31"/>
      <c r="E38" s="31"/>
      <c r="F38" s="31"/>
      <c r="G38" s="31"/>
      <c r="H38" s="29">
        <f t="shared" si="2"/>
        <v>17672</v>
      </c>
    </row>
    <row r="39" spans="1:9" ht="15.6" x14ac:dyDescent="0.3">
      <c r="A39" s="30" t="s">
        <v>49</v>
      </c>
      <c r="B39" s="31"/>
      <c r="C39" s="29">
        <f>83960+184425</f>
        <v>268385</v>
      </c>
      <c r="D39" s="31"/>
      <c r="E39" s="31"/>
      <c r="F39" s="31"/>
      <c r="G39" s="31"/>
      <c r="H39" s="29">
        <f t="shared" si="2"/>
        <v>268385</v>
      </c>
    </row>
    <row r="40" spans="1:9" ht="15.6" x14ac:dyDescent="0.3">
      <c r="A40" s="30" t="s">
        <v>50</v>
      </c>
      <c r="B40" s="31"/>
      <c r="C40" s="29"/>
      <c r="D40" s="31"/>
      <c r="E40" s="31"/>
      <c r="F40" s="31"/>
      <c r="G40" s="31"/>
      <c r="H40" s="29">
        <f t="shared" si="2"/>
        <v>0</v>
      </c>
    </row>
    <row r="41" spans="1:9" ht="31.2" x14ac:dyDescent="0.3">
      <c r="A41" s="30" t="s">
        <v>51</v>
      </c>
      <c r="B41" s="31"/>
      <c r="C41" s="29">
        <v>20000</v>
      </c>
      <c r="D41" s="31"/>
      <c r="E41" s="31"/>
      <c r="F41" s="31"/>
      <c r="G41" s="31"/>
      <c r="H41" s="29">
        <f t="shared" si="2"/>
        <v>20000</v>
      </c>
    </row>
    <row r="42" spans="1:9" ht="46.8" x14ac:dyDescent="0.3">
      <c r="A42" s="30" t="s">
        <v>52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53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15.6" x14ac:dyDescent="0.3">
      <c r="A44" s="30" t="s">
        <v>54</v>
      </c>
      <c r="B44" s="31"/>
      <c r="C44" s="29"/>
      <c r="D44" s="31"/>
      <c r="E44" s="31"/>
      <c r="F44" s="31"/>
      <c r="G44" s="31"/>
      <c r="H44" s="29">
        <f t="shared" si="2"/>
        <v>0</v>
      </c>
    </row>
    <row r="45" spans="1:9" ht="31.2" x14ac:dyDescent="0.3">
      <c r="A45" s="30" t="s">
        <v>55</v>
      </c>
      <c r="B45" s="31"/>
      <c r="C45" s="29">
        <f>450+4800</f>
        <v>5250</v>
      </c>
      <c r="D45" s="31"/>
      <c r="E45" s="31"/>
      <c r="F45" s="31"/>
      <c r="G45" s="31"/>
      <c r="H45" s="29">
        <f t="shared" si="2"/>
        <v>5250</v>
      </c>
    </row>
    <row r="46" spans="1:9" s="12" customFormat="1" ht="15.6" x14ac:dyDescent="0.3">
      <c r="A46" s="56" t="s">
        <v>56</v>
      </c>
      <c r="B46" s="57"/>
      <c r="C46" s="51"/>
      <c r="D46" s="57"/>
      <c r="E46" s="57"/>
      <c r="F46" s="57"/>
      <c r="G46" s="57"/>
      <c r="H46" s="52">
        <f t="shared" si="2"/>
        <v>0</v>
      </c>
      <c r="I46" s="11"/>
    </row>
    <row r="47" spans="1:9" ht="46.8" x14ac:dyDescent="0.3">
      <c r="A47" s="30" t="s">
        <v>57</v>
      </c>
      <c r="B47" s="31"/>
      <c r="C47" s="29"/>
      <c r="D47" s="31"/>
      <c r="E47" s="31"/>
      <c r="F47" s="31"/>
      <c r="G47" s="31"/>
      <c r="H47" s="29">
        <f t="shared" si="2"/>
        <v>0</v>
      </c>
    </row>
    <row r="48" spans="1:9" s="12" customFormat="1" ht="31.2" x14ac:dyDescent="0.3">
      <c r="A48" s="53" t="s">
        <v>58</v>
      </c>
      <c r="B48" s="54"/>
      <c r="C48" s="50"/>
      <c r="D48" s="54"/>
      <c r="E48" s="54"/>
      <c r="F48" s="54"/>
      <c r="G48" s="54"/>
      <c r="H48" s="55">
        <f t="shared" si="2"/>
        <v>0</v>
      </c>
      <c r="I48" s="11"/>
    </row>
    <row r="49" spans="1:9" ht="46.8" x14ac:dyDescent="0.3">
      <c r="A49" s="30" t="s">
        <v>59</v>
      </c>
      <c r="B49" s="31"/>
      <c r="C49" s="29"/>
      <c r="D49" s="31"/>
      <c r="E49" s="31"/>
      <c r="F49" s="31"/>
      <c r="G49" s="31"/>
      <c r="H49" s="29">
        <f t="shared" si="2"/>
        <v>0</v>
      </c>
    </row>
    <row r="50" spans="1:9" s="12" customFormat="1" ht="15.6" x14ac:dyDescent="0.3">
      <c r="A50" s="56" t="s">
        <v>60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6" t="s">
        <v>32</v>
      </c>
      <c r="B53" s="57"/>
      <c r="C53" s="51"/>
      <c r="D53" s="57"/>
      <c r="E53" s="57"/>
      <c r="F53" s="57"/>
      <c r="G53" s="57"/>
      <c r="H53" s="52"/>
      <c r="I53" s="11"/>
    </row>
    <row r="54" spans="1:9" ht="31.2" x14ac:dyDescent="0.3">
      <c r="A54" s="30" t="s">
        <v>62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31.2" x14ac:dyDescent="0.3">
      <c r="A55" s="30" t="s">
        <v>63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64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65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66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s="12" customFormat="1" ht="15.6" x14ac:dyDescent="0.3">
      <c r="A59" s="27" t="s">
        <v>23</v>
      </c>
      <c r="B59" s="28">
        <f>SUM(B25:B58)</f>
        <v>0</v>
      </c>
      <c r="C59" s="28">
        <f>SUM(C25:C58)</f>
        <v>548537</v>
      </c>
      <c r="D59" s="28">
        <f t="shared" ref="D59:H59" si="3">SUM(D25:D58)</f>
        <v>0</v>
      </c>
      <c r="E59" s="28">
        <f t="shared" si="3"/>
        <v>0</v>
      </c>
      <c r="F59" s="28">
        <f t="shared" si="3"/>
        <v>0</v>
      </c>
      <c r="G59" s="28">
        <f t="shared" si="3"/>
        <v>0</v>
      </c>
      <c r="H59" s="28">
        <f t="shared" si="3"/>
        <v>548537</v>
      </c>
      <c r="I59" s="11"/>
    </row>
    <row r="60" spans="1:9" s="12" customFormat="1" ht="15.6" x14ac:dyDescent="0.3">
      <c r="A60" s="27" t="s">
        <v>24</v>
      </c>
      <c r="B60" s="32">
        <f>B22-B59</f>
        <v>1623278.24</v>
      </c>
      <c r="C60" s="32">
        <f>C22-C59</f>
        <v>3239112.21</v>
      </c>
      <c r="D60" s="32">
        <f t="shared" ref="D60:H60" si="4">D22-D59</f>
        <v>23726.03</v>
      </c>
      <c r="E60" s="32">
        <f t="shared" si="4"/>
        <v>0</v>
      </c>
      <c r="F60" s="32">
        <f t="shared" si="4"/>
        <v>0</v>
      </c>
      <c r="G60" s="32">
        <f t="shared" si="4"/>
        <v>0</v>
      </c>
      <c r="H60" s="32">
        <f t="shared" si="4"/>
        <v>4886116.4800000004</v>
      </c>
      <c r="I60" s="11"/>
    </row>
    <row r="61" spans="1:9" ht="15.6" x14ac:dyDescent="0.3">
      <c r="A61" s="33"/>
      <c r="B61" s="33"/>
      <c r="C61" s="33"/>
      <c r="D61" s="33"/>
      <c r="E61" s="33"/>
      <c r="F61" s="33"/>
      <c r="G61" s="33"/>
      <c r="H61" s="33"/>
    </row>
    <row r="62" spans="1:9" ht="14.4" customHeight="1" x14ac:dyDescent="0.3">
      <c r="A62" s="165" t="s">
        <v>25</v>
      </c>
      <c r="B62" s="165"/>
      <c r="C62" s="165"/>
      <c r="D62" s="165"/>
      <c r="E62" s="165"/>
      <c r="F62" s="165"/>
      <c r="G62" s="165"/>
      <c r="H62" s="165"/>
    </row>
    <row r="63" spans="1:9" ht="15.6" x14ac:dyDescent="0.3">
      <c r="A63" s="34"/>
      <c r="B63" s="34"/>
      <c r="C63" s="35"/>
      <c r="D63" s="35"/>
      <c r="E63" s="35"/>
      <c r="F63" s="35"/>
      <c r="G63" s="35"/>
      <c r="H63" s="35"/>
    </row>
    <row r="64" spans="1:9" ht="15.6" x14ac:dyDescent="0.3">
      <c r="A64" s="34"/>
      <c r="B64" s="166" t="s">
        <v>67</v>
      </c>
      <c r="C64" s="166"/>
      <c r="D64" s="35"/>
      <c r="E64" s="34"/>
      <c r="F64" s="34"/>
      <c r="G64" s="34"/>
      <c r="H64" s="34"/>
    </row>
    <row r="65" spans="1:8" ht="15.6" x14ac:dyDescent="0.3">
      <c r="A65" s="34"/>
      <c r="B65" s="167" t="s">
        <v>26</v>
      </c>
      <c r="C65" s="167"/>
      <c r="D65" s="36"/>
      <c r="E65" s="34"/>
      <c r="F65" s="34"/>
      <c r="G65" s="34"/>
      <c r="H65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4:G24"/>
    <mergeCell ref="A30:G30"/>
    <mergeCell ref="A62:H62"/>
    <mergeCell ref="B64:C64"/>
    <mergeCell ref="B65:C65"/>
    <mergeCell ref="A5:H5"/>
    <mergeCell ref="A11:A14"/>
    <mergeCell ref="B11:C11"/>
    <mergeCell ref="D11:D14"/>
    <mergeCell ref="E11:E14"/>
    <mergeCell ref="F11:F14"/>
    <mergeCell ref="G11:G14"/>
    <mergeCell ref="H11:H14"/>
    <mergeCell ref="B12:B14"/>
    <mergeCell ref="C12:C14"/>
  </mergeCells>
  <pageMargins left="0.31496062992125984" right="0.31496062992125984" top="0.74803149606299213" bottom="0.74803149606299213" header="0.31496062992125984" footer="0.31496062992125984"/>
  <pageSetup paperSize="9" scale="70" fitToHeight="2" orientation="portrait" r:id="rId1"/>
  <headerFoot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5"/>
  <sheetViews>
    <sheetView view="pageBreakPreview" zoomScale="93" zoomScaleNormal="85" zoomScaleSheetLayoutView="93" workbookViewId="0">
      <selection activeCell="E8" sqref="E8"/>
    </sheetView>
  </sheetViews>
  <sheetFormatPr defaultRowHeight="14.4" x14ac:dyDescent="0.3"/>
  <cols>
    <col min="1" max="1" width="40.88671875" style="5" customWidth="1"/>
    <col min="2" max="2" width="15.44140625" style="5" customWidth="1"/>
    <col min="3" max="4" width="15.109375" style="5" customWidth="1"/>
    <col min="5" max="5" width="11.5546875" style="5" bestFit="1" customWidth="1"/>
    <col min="6" max="6" width="13.44140625" style="5" customWidth="1"/>
    <col min="7" max="7" width="12.6640625" style="5" customWidth="1"/>
    <col min="8" max="8" width="18.44140625" style="5" customWidth="1"/>
    <col min="9" max="9" width="8.88671875" style="5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60" t="s">
        <v>69</v>
      </c>
      <c r="C6" s="61"/>
      <c r="D6" s="61"/>
      <c r="E6" s="62" t="s">
        <v>4</v>
      </c>
      <c r="F6" s="59">
        <v>2024</v>
      </c>
      <c r="G6" s="59"/>
      <c r="H6" s="59"/>
      <c r="I6" s="63"/>
    </row>
    <row r="7" spans="1:9" ht="15.6" x14ac:dyDescent="0.3">
      <c r="A7" s="66" t="s">
        <v>5</v>
      </c>
      <c r="B7" s="43" t="s">
        <v>68</v>
      </c>
      <c r="C7" s="44"/>
      <c r="D7" s="44"/>
      <c r="E7" s="41" t="s">
        <v>6</v>
      </c>
      <c r="F7" s="45">
        <v>2</v>
      </c>
      <c r="G7" s="34"/>
      <c r="H7" s="34"/>
    </row>
    <row r="8" spans="1:9" x14ac:dyDescent="0.3">
      <c r="A8" s="67" t="s">
        <v>7</v>
      </c>
      <c r="B8" s="47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41.4" customHeight="1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57" si="2">SUM(B25:G25)</f>
        <v>0</v>
      </c>
    </row>
    <row r="26" spans="1:9" ht="31.2" x14ac:dyDescent="0.3">
      <c r="A26" s="30" t="s">
        <v>36</v>
      </c>
      <c r="B26" s="29"/>
      <c r="C26" s="29"/>
      <c r="D26" s="29"/>
      <c r="E26" s="29"/>
      <c r="F26" s="29"/>
      <c r="G26" s="29"/>
      <c r="H26" s="29">
        <f t="shared" si="2"/>
        <v>0</v>
      </c>
    </row>
    <row r="27" spans="1:9" ht="46.8" x14ac:dyDescent="0.3">
      <c r="A27" s="30" t="s">
        <v>37</v>
      </c>
      <c r="B27" s="31"/>
      <c r="C27" s="29">
        <f>1500+1500+1500</f>
        <v>4500</v>
      </c>
      <c r="D27" s="31"/>
      <c r="E27" s="31"/>
      <c r="F27" s="31"/>
      <c r="G27" s="31"/>
      <c r="H27" s="29">
        <f t="shared" si="2"/>
        <v>4500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/>
      <c r="D30" s="31"/>
      <c r="E30" s="31"/>
      <c r="F30" s="31"/>
      <c r="G30" s="31"/>
      <c r="H30" s="29">
        <f t="shared" si="2"/>
        <v>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v>44800</v>
      </c>
      <c r="D32" s="31"/>
      <c r="E32" s="31"/>
      <c r="F32" s="31"/>
      <c r="G32" s="31"/>
      <c r="H32" s="29">
        <f t="shared" si="2"/>
        <v>44800</v>
      </c>
    </row>
    <row r="33" spans="1:9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9" ht="31.2" x14ac:dyDescent="0.3">
      <c r="A34" s="30" t="s">
        <v>45</v>
      </c>
      <c r="B34" s="31"/>
      <c r="C34" s="29"/>
      <c r="D34" s="31"/>
      <c r="E34" s="31"/>
      <c r="F34" s="31"/>
      <c r="G34" s="31"/>
      <c r="H34" s="29">
        <f t="shared" si="2"/>
        <v>0</v>
      </c>
    </row>
    <row r="35" spans="1:9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9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9" ht="15.6" x14ac:dyDescent="0.3">
      <c r="A38" s="30" t="s">
        <v>49</v>
      </c>
      <c r="B38" s="31"/>
      <c r="C38" s="29">
        <f>83960+184425+71250</f>
        <v>339635</v>
      </c>
      <c r="D38" s="31"/>
      <c r="E38" s="31"/>
      <c r="F38" s="31"/>
      <c r="G38" s="31"/>
      <c r="H38" s="29">
        <f t="shared" si="2"/>
        <v>339635</v>
      </c>
    </row>
    <row r="39" spans="1:9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31.2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9" ht="46.8" x14ac:dyDescent="0.3">
      <c r="A41" s="30" t="s">
        <v>52</v>
      </c>
      <c r="B41" s="31"/>
      <c r="C41" s="29"/>
      <c r="D41" s="31"/>
      <c r="E41" s="31"/>
      <c r="F41" s="31"/>
      <c r="G41" s="31"/>
      <c r="H41" s="29">
        <f t="shared" si="2"/>
        <v>0</v>
      </c>
    </row>
    <row r="42" spans="1:9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31.2" x14ac:dyDescent="0.3">
      <c r="A44" s="30" t="s">
        <v>55</v>
      </c>
      <c r="B44" s="31"/>
      <c r="C44" s="29">
        <f>450+4800+860</f>
        <v>6110</v>
      </c>
      <c r="D44" s="31"/>
      <c r="E44" s="31"/>
      <c r="F44" s="31"/>
      <c r="G44" s="31"/>
      <c r="H44" s="29">
        <f t="shared" si="2"/>
        <v>6110</v>
      </c>
    </row>
    <row r="45" spans="1:9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9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9" s="12" customFormat="1" ht="31.2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9" ht="46.8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12" customFormat="1" ht="15.6" x14ac:dyDescent="0.3">
      <c r="A50" s="56" t="s">
        <v>61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8" t="s">
        <v>71</v>
      </c>
      <c r="B51" s="54"/>
      <c r="C51" s="50"/>
      <c r="D51" s="54"/>
      <c r="E51" s="54"/>
      <c r="F51" s="54"/>
      <c r="G51" s="54"/>
      <c r="H51" s="29">
        <f t="shared" si="2"/>
        <v>0</v>
      </c>
      <c r="I51" s="11"/>
    </row>
    <row r="52" spans="1:9" s="12" customFormat="1" ht="15.6" x14ac:dyDescent="0.3">
      <c r="A52" s="56" t="s">
        <v>32</v>
      </c>
      <c r="B52" s="57"/>
      <c r="C52" s="51"/>
      <c r="D52" s="57"/>
      <c r="E52" s="57"/>
      <c r="F52" s="57"/>
      <c r="G52" s="57"/>
      <c r="H52" s="52"/>
      <c r="I52" s="11"/>
    </row>
    <row r="53" spans="1:9" ht="31.2" x14ac:dyDescent="0.3">
      <c r="A53" s="30" t="s">
        <v>62</v>
      </c>
      <c r="B53" s="31"/>
      <c r="C53" s="29"/>
      <c r="D53" s="31"/>
      <c r="E53" s="31"/>
      <c r="F53" s="31"/>
      <c r="G53" s="31"/>
      <c r="H53" s="29">
        <f t="shared" si="2"/>
        <v>0</v>
      </c>
    </row>
    <row r="54" spans="1:9" ht="31.2" x14ac:dyDescent="0.3">
      <c r="A54" s="30" t="s">
        <v>63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15.6" x14ac:dyDescent="0.3">
      <c r="A55" s="30" t="s">
        <v>64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65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66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s="12" customFormat="1" ht="15.6" x14ac:dyDescent="0.3">
      <c r="A58" s="72" t="s">
        <v>23</v>
      </c>
      <c r="B58" s="50">
        <f>SUM(B24:B57)</f>
        <v>0</v>
      </c>
      <c r="C58" s="50">
        <f>SUM(C24:C57)</f>
        <v>714597</v>
      </c>
      <c r="D58" s="50">
        <f t="shared" ref="D58:H58" si="3">SUM(D24:D57)</f>
        <v>0</v>
      </c>
      <c r="E58" s="50">
        <f t="shared" si="3"/>
        <v>0</v>
      </c>
      <c r="F58" s="50">
        <f t="shared" si="3"/>
        <v>0</v>
      </c>
      <c r="G58" s="50">
        <f t="shared" si="3"/>
        <v>0</v>
      </c>
      <c r="H58" s="50">
        <f t="shared" si="3"/>
        <v>714597</v>
      </c>
      <c r="I58" s="11"/>
    </row>
    <row r="59" spans="1:9" s="12" customFormat="1" ht="15.6" x14ac:dyDescent="0.3">
      <c r="A59" s="72" t="s">
        <v>24</v>
      </c>
      <c r="B59" s="73">
        <f>B21-B58</f>
        <v>1623278.24</v>
      </c>
      <c r="C59" s="73">
        <f>C21-C58</f>
        <v>3073052.21</v>
      </c>
      <c r="D59" s="73">
        <f t="shared" ref="D59:H59" si="4">D21-D58</f>
        <v>23726.03</v>
      </c>
      <c r="E59" s="73">
        <f t="shared" si="4"/>
        <v>0</v>
      </c>
      <c r="F59" s="73">
        <f t="shared" si="4"/>
        <v>0</v>
      </c>
      <c r="G59" s="73">
        <f t="shared" si="4"/>
        <v>0</v>
      </c>
      <c r="H59" s="73">
        <f t="shared" si="4"/>
        <v>4720056.4800000004</v>
      </c>
      <c r="I59" s="11"/>
    </row>
    <row r="60" spans="1:9" ht="15.6" x14ac:dyDescent="0.3">
      <c r="A60" s="33"/>
      <c r="B60" s="33"/>
      <c r="C60" s="33"/>
      <c r="D60" s="33"/>
      <c r="E60" s="33"/>
      <c r="F60" s="33"/>
      <c r="G60" s="33"/>
      <c r="H60" s="33"/>
    </row>
    <row r="61" spans="1:9" ht="14.4" customHeight="1" x14ac:dyDescent="0.3">
      <c r="A61" s="165" t="s">
        <v>25</v>
      </c>
      <c r="B61" s="165"/>
      <c r="C61" s="165"/>
      <c r="D61" s="165"/>
      <c r="E61" s="165"/>
      <c r="F61" s="165"/>
      <c r="G61" s="165"/>
      <c r="H61" s="165"/>
    </row>
    <row r="62" spans="1:9" ht="14.4" customHeight="1" x14ac:dyDescent="0.3">
      <c r="A62" s="43"/>
      <c r="B62" s="43"/>
      <c r="C62" s="43"/>
      <c r="D62" s="43"/>
      <c r="E62" s="43"/>
      <c r="F62" s="43"/>
      <c r="G62" s="43"/>
      <c r="H62" s="43"/>
    </row>
    <row r="63" spans="1:9" ht="15.6" x14ac:dyDescent="0.3">
      <c r="A63" s="34"/>
      <c r="B63" s="34"/>
      <c r="C63" s="35"/>
      <c r="D63" s="35"/>
      <c r="E63" s="35"/>
      <c r="F63" s="35"/>
      <c r="G63" s="35"/>
      <c r="H63" s="35"/>
    </row>
    <row r="64" spans="1:9" ht="15.6" x14ac:dyDescent="0.3">
      <c r="A64" s="34"/>
      <c r="B64" s="166" t="s">
        <v>67</v>
      </c>
      <c r="C64" s="166"/>
      <c r="D64" s="35"/>
      <c r="E64" s="34"/>
      <c r="F64" s="34"/>
      <c r="G64" s="34"/>
      <c r="H64" s="34"/>
    </row>
    <row r="65" spans="1:8" ht="15.6" x14ac:dyDescent="0.3">
      <c r="A65" s="34"/>
      <c r="B65" s="167" t="s">
        <v>26</v>
      </c>
      <c r="C65" s="167"/>
      <c r="D65" s="36"/>
      <c r="E65" s="34"/>
      <c r="F65" s="34"/>
      <c r="G65" s="34"/>
      <c r="H65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9:G29"/>
    <mergeCell ref="A61:H61"/>
    <mergeCell ref="B64:C64"/>
    <mergeCell ref="B65:C65"/>
  </mergeCells>
  <pageMargins left="0.28999999999999998" right="0.49" top="0.31" bottom="0.5" header="0.12" footer="0.47"/>
  <pageSetup scale="93" fitToHeight="0" orientation="landscape" horizontalDpi="360" verticalDpi="36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9"/>
  <sheetViews>
    <sheetView view="pageBreakPreview" zoomScale="93" zoomScaleNormal="85" zoomScaleSheetLayoutView="93" workbookViewId="0">
      <selection activeCell="E8" sqref="E8"/>
    </sheetView>
  </sheetViews>
  <sheetFormatPr defaultRowHeight="14.4" x14ac:dyDescent="0.3"/>
  <cols>
    <col min="1" max="1" width="40.88671875" style="5" customWidth="1"/>
    <col min="2" max="2" width="15.44140625" style="5" customWidth="1"/>
    <col min="3" max="4" width="15.109375" style="5" customWidth="1"/>
    <col min="5" max="5" width="11.5546875" style="5" bestFit="1" customWidth="1"/>
    <col min="6" max="6" width="13.44140625" style="5" customWidth="1"/>
    <col min="7" max="7" width="12.6640625" style="5" customWidth="1"/>
    <col min="8" max="8" width="18.44140625" style="5" customWidth="1"/>
    <col min="9" max="9" width="8.88671875" style="5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74" t="s">
        <v>69</v>
      </c>
      <c r="C6" s="61"/>
      <c r="D6" s="61"/>
      <c r="E6" s="62" t="s">
        <v>4</v>
      </c>
      <c r="F6" s="42">
        <v>2024</v>
      </c>
      <c r="G6" s="59"/>
      <c r="H6" s="59"/>
      <c r="I6" s="63"/>
    </row>
    <row r="7" spans="1:9" ht="15.6" x14ac:dyDescent="0.3">
      <c r="A7" s="66" t="s">
        <v>5</v>
      </c>
      <c r="B7" s="43" t="s">
        <v>68</v>
      </c>
      <c r="C7" s="44"/>
      <c r="D7" s="44"/>
      <c r="E7" s="41" t="s">
        <v>6</v>
      </c>
      <c r="F7" s="45">
        <v>2</v>
      </c>
      <c r="G7" s="34"/>
      <c r="H7" s="34"/>
    </row>
    <row r="8" spans="1:9" x14ac:dyDescent="0.3">
      <c r="A8" s="67" t="s">
        <v>7</v>
      </c>
      <c r="B8" s="47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41.4" customHeight="1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1" si="2">SUM(B25:G25)</f>
        <v>0</v>
      </c>
    </row>
    <row r="26" spans="1:9" ht="31.2" x14ac:dyDescent="0.3">
      <c r="A26" s="30" t="s">
        <v>36</v>
      </c>
      <c r="B26" s="29"/>
      <c r="C26" s="29"/>
      <c r="D26" s="29"/>
      <c r="E26" s="29"/>
      <c r="F26" s="29"/>
      <c r="G26" s="29"/>
      <c r="H26" s="29">
        <f t="shared" si="2"/>
        <v>0</v>
      </c>
    </row>
    <row r="27" spans="1:9" ht="46.8" x14ac:dyDescent="0.3">
      <c r="A27" s="30" t="s">
        <v>37</v>
      </c>
      <c r="B27" s="31"/>
      <c r="C27" s="29">
        <f>1500+1500+1500+1500</f>
        <v>6000</v>
      </c>
      <c r="D27" s="31"/>
      <c r="E27" s="31"/>
      <c r="F27" s="31"/>
      <c r="G27" s="31"/>
      <c r="H27" s="29">
        <f t="shared" si="2"/>
        <v>6000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/>
      <c r="D30" s="31"/>
      <c r="E30" s="31"/>
      <c r="F30" s="31"/>
      <c r="G30" s="31"/>
      <c r="H30" s="29">
        <f t="shared" si="2"/>
        <v>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v>44800</v>
      </c>
      <c r="D32" s="31"/>
      <c r="E32" s="31"/>
      <c r="F32" s="31"/>
      <c r="G32" s="31"/>
      <c r="H32" s="29">
        <f t="shared" si="2"/>
        <v>44800</v>
      </c>
    </row>
    <row r="33" spans="1:9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9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9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9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9" ht="15.6" x14ac:dyDescent="0.3">
      <c r="A38" s="30" t="s">
        <v>49</v>
      </c>
      <c r="B38" s="31"/>
      <c r="C38" s="29">
        <f>83960+184425+71250</f>
        <v>339635</v>
      </c>
      <c r="D38" s="31"/>
      <c r="E38" s="31"/>
      <c r="F38" s="31"/>
      <c r="G38" s="31"/>
      <c r="H38" s="29">
        <f t="shared" si="2"/>
        <v>339635</v>
      </c>
    </row>
    <row r="39" spans="1:9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31.2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9" ht="46.8" x14ac:dyDescent="0.3">
      <c r="A41" s="30" t="s">
        <v>52</v>
      </c>
      <c r="B41" s="31"/>
      <c r="C41" s="29"/>
      <c r="D41" s="31"/>
      <c r="E41" s="31"/>
      <c r="F41" s="31"/>
      <c r="G41" s="31"/>
      <c r="H41" s="29">
        <f t="shared" si="2"/>
        <v>0</v>
      </c>
    </row>
    <row r="42" spans="1:9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31.2" x14ac:dyDescent="0.3">
      <c r="A44" s="30" t="s">
        <v>55</v>
      </c>
      <c r="B44" s="31"/>
      <c r="C44" s="29">
        <f>450+4800+860+840</f>
        <v>6950</v>
      </c>
      <c r="D44" s="31"/>
      <c r="E44" s="31"/>
      <c r="F44" s="31"/>
      <c r="G44" s="31"/>
      <c r="H44" s="29">
        <f t="shared" si="2"/>
        <v>6950</v>
      </c>
    </row>
    <row r="45" spans="1:9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9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9" s="12" customFormat="1" ht="31.2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9" ht="46.8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12" customFormat="1" ht="15.6" x14ac:dyDescent="0.3">
      <c r="A50" s="56" t="s">
        <v>61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8" t="s">
        <v>71</v>
      </c>
      <c r="B51" s="54"/>
      <c r="C51" s="50"/>
      <c r="D51" s="54"/>
      <c r="E51" s="54"/>
      <c r="F51" s="54"/>
      <c r="G51" s="54"/>
      <c r="H51" s="29">
        <f t="shared" si="2"/>
        <v>0</v>
      </c>
      <c r="I51" s="11"/>
    </row>
    <row r="52" spans="1:9" s="12" customFormat="1" ht="15.6" x14ac:dyDescent="0.3">
      <c r="A52" s="56" t="s">
        <v>32</v>
      </c>
      <c r="B52" s="57"/>
      <c r="C52" s="51"/>
      <c r="D52" s="57"/>
      <c r="E52" s="57"/>
      <c r="F52" s="57"/>
      <c r="G52" s="57"/>
      <c r="H52" s="52"/>
      <c r="I52" s="11"/>
    </row>
    <row r="53" spans="1:9" ht="31.2" x14ac:dyDescent="0.3">
      <c r="A53" s="30" t="s">
        <v>62</v>
      </c>
      <c r="B53" s="31"/>
      <c r="C53" s="29"/>
      <c r="D53" s="31"/>
      <c r="E53" s="31"/>
      <c r="F53" s="31"/>
      <c r="G53" s="31"/>
      <c r="H53" s="29">
        <f t="shared" si="2"/>
        <v>0</v>
      </c>
    </row>
    <row r="54" spans="1:9" ht="31.2" x14ac:dyDescent="0.3">
      <c r="A54" s="30" t="s">
        <v>63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15.6" x14ac:dyDescent="0.3">
      <c r="A55" s="30" t="s">
        <v>64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65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66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31.2" x14ac:dyDescent="0.3">
      <c r="A58" s="30" t="s">
        <v>72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31.2" x14ac:dyDescent="0.3">
      <c r="A59" s="30" t="s">
        <v>73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15.6" x14ac:dyDescent="0.3">
      <c r="A60" s="30" t="s">
        <v>74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75</v>
      </c>
      <c r="B61" s="31"/>
      <c r="C61" s="29"/>
      <c r="D61" s="31"/>
      <c r="E61" s="31"/>
      <c r="F61" s="31"/>
      <c r="G61" s="31"/>
      <c r="H61" s="29">
        <f t="shared" si="2"/>
        <v>0</v>
      </c>
    </row>
    <row r="62" spans="1:9" s="12" customFormat="1" ht="15.6" x14ac:dyDescent="0.3">
      <c r="A62" s="72" t="s">
        <v>23</v>
      </c>
      <c r="B62" s="50">
        <f>SUM(B24:B61)</f>
        <v>0</v>
      </c>
      <c r="C62" s="50">
        <f t="shared" ref="C62:G62" si="3">SUM(C24:C61)</f>
        <v>1092503</v>
      </c>
      <c r="D62" s="50">
        <f t="shared" si="3"/>
        <v>0</v>
      </c>
      <c r="E62" s="50">
        <f t="shared" si="3"/>
        <v>0</v>
      </c>
      <c r="F62" s="50">
        <f t="shared" si="3"/>
        <v>0</v>
      </c>
      <c r="G62" s="50">
        <f t="shared" si="3"/>
        <v>0</v>
      </c>
      <c r="H62" s="50">
        <f t="shared" ref="H62" si="4">SUM(H24:H57)</f>
        <v>1092503</v>
      </c>
      <c r="I62" s="11"/>
    </row>
    <row r="63" spans="1:9" s="12" customFormat="1" ht="15.6" x14ac:dyDescent="0.3">
      <c r="A63" s="72" t="s">
        <v>24</v>
      </c>
      <c r="B63" s="73">
        <f>B21-B62</f>
        <v>1623278.24</v>
      </c>
      <c r="C63" s="73">
        <f>C21-C62</f>
        <v>2695146.21</v>
      </c>
      <c r="D63" s="73">
        <f t="shared" ref="D63:H63" si="5">D21-D62</f>
        <v>23726.03</v>
      </c>
      <c r="E63" s="73">
        <f t="shared" si="5"/>
        <v>0</v>
      </c>
      <c r="F63" s="73">
        <f t="shared" si="5"/>
        <v>0</v>
      </c>
      <c r="G63" s="73">
        <f t="shared" si="5"/>
        <v>0</v>
      </c>
      <c r="H63" s="73">
        <f t="shared" si="5"/>
        <v>4342150.4800000004</v>
      </c>
      <c r="I63" s="11"/>
    </row>
    <row r="64" spans="1:9" ht="15.6" x14ac:dyDescent="0.3">
      <c r="A64" s="33"/>
      <c r="B64" s="33"/>
      <c r="C64" s="33"/>
      <c r="D64" s="33"/>
      <c r="E64" s="33"/>
      <c r="F64" s="33"/>
      <c r="G64" s="33"/>
      <c r="H64" s="33"/>
    </row>
    <row r="65" spans="1:8" ht="14.4" customHeight="1" x14ac:dyDescent="0.3">
      <c r="A65" s="165" t="s">
        <v>25</v>
      </c>
      <c r="B65" s="165"/>
      <c r="C65" s="165"/>
      <c r="D65" s="165"/>
      <c r="E65" s="165"/>
      <c r="F65" s="165"/>
      <c r="G65" s="165"/>
      <c r="H65" s="165"/>
    </row>
    <row r="66" spans="1:8" ht="14.4" customHeight="1" x14ac:dyDescent="0.3">
      <c r="A66" s="43"/>
      <c r="B66" s="43"/>
      <c r="C66" s="43"/>
      <c r="D66" s="43"/>
      <c r="E66" s="43"/>
      <c r="F66" s="43"/>
      <c r="G66" s="43"/>
      <c r="H66" s="43"/>
    </row>
    <row r="67" spans="1:8" ht="15.6" x14ac:dyDescent="0.3">
      <c r="A67" s="34"/>
      <c r="B67" s="34"/>
      <c r="C67" s="35"/>
      <c r="D67" s="35"/>
      <c r="E67" s="35"/>
      <c r="F67" s="35"/>
      <c r="G67" s="35"/>
      <c r="H67" s="35"/>
    </row>
    <row r="68" spans="1:8" ht="15.6" x14ac:dyDescent="0.3">
      <c r="A68" s="34"/>
      <c r="B68" s="166" t="s">
        <v>67</v>
      </c>
      <c r="C68" s="166"/>
      <c r="D68" s="35"/>
      <c r="E68" s="34"/>
      <c r="F68" s="34"/>
      <c r="G68" s="34"/>
      <c r="H68" s="34"/>
    </row>
    <row r="69" spans="1:8" ht="15.6" x14ac:dyDescent="0.3">
      <c r="A69" s="34"/>
      <c r="B69" s="167" t="s">
        <v>26</v>
      </c>
      <c r="C69" s="167"/>
      <c r="D69" s="36"/>
      <c r="E69" s="34"/>
      <c r="F69" s="34"/>
      <c r="G69" s="34"/>
      <c r="H69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9:G29"/>
    <mergeCell ref="A65:H65"/>
    <mergeCell ref="B68:C68"/>
    <mergeCell ref="B69:C69"/>
  </mergeCells>
  <pageMargins left="0.28999999999999998" right="0.49" top="0.31" bottom="0.5" header="0.12" footer="0.47"/>
  <pageSetup scale="93" fitToHeight="0" orientation="landscape" horizontalDpi="360" verticalDpi="360" r:id="rId1"/>
  <headerFooter>
    <oddFooter>&amp;RPage &amp;P of &amp;N</oddFooter>
  </headerFooter>
  <rowBreaks count="1" manualBreakCount="1">
    <brk id="4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9"/>
  <sheetViews>
    <sheetView view="pageBreakPreview" topLeftCell="A49" zoomScale="93" zoomScaleNormal="85" zoomScaleSheetLayoutView="93" workbookViewId="0">
      <selection activeCell="E8" sqref="E8"/>
    </sheetView>
  </sheetViews>
  <sheetFormatPr defaultRowHeight="14.4" x14ac:dyDescent="0.3"/>
  <cols>
    <col min="1" max="1" width="40.88671875" style="5" customWidth="1"/>
    <col min="2" max="2" width="15.44140625" style="5" customWidth="1"/>
    <col min="3" max="4" width="15.109375" style="5" customWidth="1"/>
    <col min="5" max="5" width="17.33203125" style="5" bestFit="1" customWidth="1"/>
    <col min="6" max="6" width="13.44140625" style="5" customWidth="1"/>
    <col min="7" max="7" width="12.6640625" style="5" customWidth="1"/>
    <col min="8" max="8" width="18.44140625" style="5" customWidth="1"/>
    <col min="9" max="9" width="8.88671875" style="5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15.6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76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41.4" customHeight="1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1" si="2">SUM(B25:G25)</f>
        <v>0</v>
      </c>
    </row>
    <row r="26" spans="1:9" ht="31.2" x14ac:dyDescent="0.3">
      <c r="A26" s="30" t="s">
        <v>36</v>
      </c>
      <c r="B26" s="29"/>
      <c r="C26" s="29"/>
      <c r="D26" s="29"/>
      <c r="E26" s="29"/>
      <c r="F26" s="29"/>
      <c r="G26" s="29"/>
      <c r="H26" s="29">
        <f t="shared" si="2"/>
        <v>0</v>
      </c>
    </row>
    <row r="27" spans="1:9" ht="46.8" x14ac:dyDescent="0.3">
      <c r="A27" s="30" t="s">
        <v>37</v>
      </c>
      <c r="B27" s="31"/>
      <c r="C27" s="29">
        <f>1500+1500+1500+1500+1500</f>
        <v>7500</v>
      </c>
      <c r="D27" s="31"/>
      <c r="E27" s="31"/>
      <c r="F27" s="31"/>
      <c r="G27" s="31"/>
      <c r="H27" s="29">
        <f t="shared" si="2"/>
        <v>7500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/>
      <c r="D30" s="31"/>
      <c r="E30" s="31"/>
      <c r="F30" s="31"/>
      <c r="G30" s="31"/>
      <c r="H30" s="29">
        <f t="shared" si="2"/>
        <v>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v>44800</v>
      </c>
      <c r="D32" s="31"/>
      <c r="E32" s="31"/>
      <c r="F32" s="31"/>
      <c r="G32" s="31"/>
      <c r="H32" s="29">
        <f t="shared" si="2"/>
        <v>44800</v>
      </c>
    </row>
    <row r="33" spans="1:9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9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9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9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9" ht="15.6" x14ac:dyDescent="0.3">
      <c r="A38" s="30" t="s">
        <v>49</v>
      </c>
      <c r="B38" s="31"/>
      <c r="C38" s="29">
        <f>83960+184425+71250</f>
        <v>339635</v>
      </c>
      <c r="D38" s="31"/>
      <c r="E38" s="31"/>
      <c r="F38" s="31"/>
      <c r="G38" s="31"/>
      <c r="H38" s="29">
        <f t="shared" si="2"/>
        <v>339635</v>
      </c>
    </row>
    <row r="39" spans="1:9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31.2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9" ht="46.8" x14ac:dyDescent="0.3">
      <c r="A41" s="30" t="s">
        <v>52</v>
      </c>
      <c r="B41" s="31"/>
      <c r="C41" s="29"/>
      <c r="D41" s="31"/>
      <c r="E41" s="31"/>
      <c r="F41" s="31"/>
      <c r="G41" s="31"/>
      <c r="H41" s="29">
        <f t="shared" si="2"/>
        <v>0</v>
      </c>
    </row>
    <row r="42" spans="1:9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31.2" x14ac:dyDescent="0.3">
      <c r="A44" s="30" t="s">
        <v>55</v>
      </c>
      <c r="B44" s="31"/>
      <c r="C44" s="29">
        <f>450+4800+860+840</f>
        <v>6950</v>
      </c>
      <c r="D44" s="31"/>
      <c r="E44" s="31"/>
      <c r="F44" s="31"/>
      <c r="G44" s="31"/>
      <c r="H44" s="29">
        <f t="shared" si="2"/>
        <v>6950</v>
      </c>
    </row>
    <row r="45" spans="1:9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9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9" s="12" customFormat="1" ht="31.2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9" ht="46.8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12" customFormat="1" ht="15.6" x14ac:dyDescent="0.3">
      <c r="A50" s="56" t="s">
        <v>61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8" t="s">
        <v>71</v>
      </c>
      <c r="B51" s="54"/>
      <c r="C51" s="50"/>
      <c r="D51" s="54"/>
      <c r="E51" s="54"/>
      <c r="F51" s="54"/>
      <c r="G51" s="54"/>
      <c r="H51" s="29">
        <f t="shared" si="2"/>
        <v>0</v>
      </c>
      <c r="I51" s="11"/>
    </row>
    <row r="52" spans="1:9" s="12" customFormat="1" ht="15.6" x14ac:dyDescent="0.3">
      <c r="A52" s="56" t="s">
        <v>32</v>
      </c>
      <c r="B52" s="57"/>
      <c r="C52" s="51"/>
      <c r="D52" s="57"/>
      <c r="E52" s="57"/>
      <c r="F52" s="57"/>
      <c r="G52" s="57"/>
      <c r="H52" s="52"/>
      <c r="I52" s="11"/>
    </row>
    <row r="53" spans="1:9" ht="31.2" x14ac:dyDescent="0.3">
      <c r="A53" s="30" t="s">
        <v>62</v>
      </c>
      <c r="B53" s="31"/>
      <c r="C53" s="29"/>
      <c r="D53" s="31"/>
      <c r="E53" s="31"/>
      <c r="F53" s="31"/>
      <c r="G53" s="31"/>
      <c r="H53" s="29">
        <f t="shared" si="2"/>
        <v>0</v>
      </c>
    </row>
    <row r="54" spans="1:9" ht="31.2" x14ac:dyDescent="0.3">
      <c r="A54" s="30" t="s">
        <v>63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15.6" x14ac:dyDescent="0.3">
      <c r="A55" s="30" t="s">
        <v>64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65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66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31.2" x14ac:dyDescent="0.3">
      <c r="A58" s="30" t="s">
        <v>72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31.2" x14ac:dyDescent="0.3">
      <c r="A59" s="30" t="s">
        <v>73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15.6" x14ac:dyDescent="0.3">
      <c r="A60" s="30" t="s">
        <v>74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75</v>
      </c>
      <c r="B61" s="31"/>
      <c r="C61" s="29"/>
      <c r="D61" s="31"/>
      <c r="E61" s="31"/>
      <c r="F61" s="31"/>
      <c r="G61" s="31"/>
      <c r="H61" s="29">
        <f t="shared" si="2"/>
        <v>0</v>
      </c>
    </row>
    <row r="62" spans="1:9" s="12" customFormat="1" ht="15.6" x14ac:dyDescent="0.3">
      <c r="A62" s="72" t="s">
        <v>23</v>
      </c>
      <c r="B62" s="50">
        <f>SUM(B24:B61)</f>
        <v>0</v>
      </c>
      <c r="C62" s="50">
        <f t="shared" ref="C62:G62" si="3">SUM(C24:C61)</f>
        <v>1094003</v>
      </c>
      <c r="D62" s="50">
        <f t="shared" si="3"/>
        <v>0</v>
      </c>
      <c r="E62" s="50">
        <f t="shared" si="3"/>
        <v>0</v>
      </c>
      <c r="F62" s="50">
        <f t="shared" si="3"/>
        <v>0</v>
      </c>
      <c r="G62" s="50">
        <f t="shared" si="3"/>
        <v>0</v>
      </c>
      <c r="H62" s="50">
        <f t="shared" ref="H62" si="4">SUM(H24:H57)</f>
        <v>1094003</v>
      </c>
      <c r="I62" s="11"/>
    </row>
    <row r="63" spans="1:9" s="12" customFormat="1" ht="15.6" x14ac:dyDescent="0.3">
      <c r="A63" s="72" t="s">
        <v>24</v>
      </c>
      <c r="B63" s="73">
        <f>B21-B62</f>
        <v>1623278.24</v>
      </c>
      <c r="C63" s="73">
        <f>C21-C62</f>
        <v>2693646.21</v>
      </c>
      <c r="D63" s="73">
        <f t="shared" ref="D63:H63" si="5">D21-D62</f>
        <v>23726.03</v>
      </c>
      <c r="E63" s="73">
        <f t="shared" si="5"/>
        <v>0</v>
      </c>
      <c r="F63" s="73">
        <f t="shared" si="5"/>
        <v>0</v>
      </c>
      <c r="G63" s="73">
        <f t="shared" si="5"/>
        <v>0</v>
      </c>
      <c r="H63" s="73">
        <f t="shared" si="5"/>
        <v>4340650.4800000004</v>
      </c>
      <c r="I63" s="11"/>
    </row>
    <row r="64" spans="1:9" ht="15.6" x14ac:dyDescent="0.3">
      <c r="A64" s="33"/>
      <c r="B64" s="33"/>
      <c r="C64" s="33"/>
      <c r="D64" s="33"/>
      <c r="E64" s="33"/>
      <c r="F64" s="33"/>
      <c r="G64" s="33"/>
      <c r="H64" s="33"/>
    </row>
    <row r="65" spans="1:8" ht="14.4" customHeight="1" x14ac:dyDescent="0.3">
      <c r="A65" s="165" t="s">
        <v>25</v>
      </c>
      <c r="B65" s="165"/>
      <c r="C65" s="165"/>
      <c r="D65" s="165"/>
      <c r="E65" s="165"/>
      <c r="F65" s="165"/>
      <c r="G65" s="165"/>
      <c r="H65" s="165"/>
    </row>
    <row r="66" spans="1:8" ht="14.4" customHeight="1" x14ac:dyDescent="0.3">
      <c r="A66" s="43"/>
      <c r="B66" s="43"/>
      <c r="C66" s="43"/>
      <c r="D66" s="43"/>
      <c r="E66" s="43"/>
      <c r="F66" s="43"/>
      <c r="G66" s="43"/>
      <c r="H66" s="43"/>
    </row>
    <row r="67" spans="1:8" ht="15.6" x14ac:dyDescent="0.3">
      <c r="A67" s="34"/>
      <c r="B67" s="34"/>
      <c r="C67" s="35"/>
      <c r="D67" s="35"/>
      <c r="E67" s="35"/>
      <c r="F67" s="35"/>
      <c r="G67" s="35"/>
      <c r="H67" s="35"/>
    </row>
    <row r="68" spans="1:8" ht="15.6" x14ac:dyDescent="0.3">
      <c r="A68" s="34"/>
      <c r="B68" s="166" t="s">
        <v>67</v>
      </c>
      <c r="C68" s="166"/>
      <c r="D68" s="35"/>
      <c r="E68" s="34"/>
      <c r="F68" s="34"/>
      <c r="G68" s="34"/>
      <c r="H68" s="34"/>
    </row>
    <row r="69" spans="1:8" ht="15.6" x14ac:dyDescent="0.3">
      <c r="A69" s="34"/>
      <c r="B69" s="167" t="s">
        <v>26</v>
      </c>
      <c r="C69" s="167"/>
      <c r="D69" s="36"/>
      <c r="E69" s="34"/>
      <c r="F69" s="34"/>
      <c r="G69" s="34"/>
      <c r="H69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9:G29"/>
    <mergeCell ref="A65:H65"/>
    <mergeCell ref="B68:C68"/>
    <mergeCell ref="B69:C69"/>
  </mergeCells>
  <printOptions horizontalCentered="1"/>
  <pageMargins left="0.19685039370078741" right="0.19685039370078741" top="0.39370078740157483" bottom="0.39370078740157483" header="0.39370078740157483" footer="0.19685039370078741"/>
  <pageSetup scale="85" fitToHeight="0" orientation="landscape" horizontalDpi="360" verticalDpi="360" r:id="rId1"/>
  <headerFooter>
    <oddFooter>&amp;RPage &amp;P of &amp;N</oddFooter>
  </headerFooter>
  <rowBreaks count="2" manualBreakCount="2">
    <brk id="28" max="8" man="1"/>
    <brk id="44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9"/>
  <sheetViews>
    <sheetView view="pageBreakPreview" topLeftCell="A22" zoomScale="93" zoomScaleNormal="85" zoomScaleSheetLayoutView="93" workbookViewId="0">
      <selection activeCell="E8" sqref="E8"/>
    </sheetView>
  </sheetViews>
  <sheetFormatPr defaultRowHeight="14.4" x14ac:dyDescent="0.3"/>
  <cols>
    <col min="1" max="1" width="40.88671875" style="5" customWidth="1"/>
    <col min="2" max="2" width="15.44140625" style="5" customWidth="1"/>
    <col min="3" max="4" width="15.109375" style="5" customWidth="1"/>
    <col min="5" max="5" width="17.33203125" style="5" bestFit="1" customWidth="1"/>
    <col min="6" max="6" width="13.44140625" style="5" customWidth="1"/>
    <col min="7" max="7" width="12.6640625" style="5" customWidth="1"/>
    <col min="8" max="8" width="18.44140625" style="5" customWidth="1"/>
    <col min="9" max="9" width="8.88671875" style="5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15.6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77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41.4" customHeight="1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1" si="2">SUM(B25:G25)</f>
        <v>0</v>
      </c>
    </row>
    <row r="26" spans="1:9" ht="31.2" x14ac:dyDescent="0.3">
      <c r="A26" s="30" t="s">
        <v>36</v>
      </c>
      <c r="B26" s="29"/>
      <c r="C26" s="29">
        <v>65905</v>
      </c>
      <c r="D26" s="29"/>
      <c r="E26" s="29"/>
      <c r="F26" s="29"/>
      <c r="G26" s="29"/>
      <c r="H26" s="29">
        <f t="shared" si="2"/>
        <v>65905</v>
      </c>
    </row>
    <row r="27" spans="1:9" ht="46.8" x14ac:dyDescent="0.3">
      <c r="A27" s="30" t="s">
        <v>37</v>
      </c>
      <c r="B27" s="31"/>
      <c r="C27" s="29">
        <f>1500+1500+1500+1500+1500+1500</f>
        <v>9000</v>
      </c>
      <c r="D27" s="31"/>
      <c r="E27" s="31"/>
      <c r="F27" s="31"/>
      <c r="G27" s="31"/>
      <c r="H27" s="29">
        <f t="shared" si="2"/>
        <v>9000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/>
      <c r="D30" s="31"/>
      <c r="E30" s="31"/>
      <c r="F30" s="31"/>
      <c r="G30" s="31"/>
      <c r="H30" s="29">
        <f t="shared" si="2"/>
        <v>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v>44800</v>
      </c>
      <c r="D32" s="31"/>
      <c r="E32" s="31"/>
      <c r="F32" s="31"/>
      <c r="G32" s="31"/>
      <c r="H32" s="29">
        <f t="shared" si="2"/>
        <v>44800</v>
      </c>
    </row>
    <row r="33" spans="1:9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9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9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9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9" ht="15.6" x14ac:dyDescent="0.3">
      <c r="A38" s="30" t="s">
        <v>49</v>
      </c>
      <c r="B38" s="31"/>
      <c r="C38" s="29">
        <f>83960+184425+71250</f>
        <v>339635</v>
      </c>
      <c r="D38" s="31"/>
      <c r="E38" s="31"/>
      <c r="F38" s="31"/>
      <c r="G38" s="31"/>
      <c r="H38" s="29">
        <f t="shared" si="2"/>
        <v>339635</v>
      </c>
    </row>
    <row r="39" spans="1:9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31.2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9" ht="46.8" x14ac:dyDescent="0.3">
      <c r="A41" s="30" t="s">
        <v>52</v>
      </c>
      <c r="B41" s="31"/>
      <c r="C41" s="29"/>
      <c r="D41" s="31"/>
      <c r="E41" s="31"/>
      <c r="F41" s="31"/>
      <c r="G41" s="31"/>
      <c r="H41" s="29">
        <f t="shared" si="2"/>
        <v>0</v>
      </c>
    </row>
    <row r="42" spans="1:9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31.2" x14ac:dyDescent="0.3">
      <c r="A44" s="30" t="s">
        <v>55</v>
      </c>
      <c r="B44" s="31"/>
      <c r="C44" s="29">
        <f>450+4800+860+840</f>
        <v>6950</v>
      </c>
      <c r="D44" s="31"/>
      <c r="E44" s="31"/>
      <c r="F44" s="31"/>
      <c r="G44" s="31"/>
      <c r="H44" s="29">
        <f t="shared" si="2"/>
        <v>6950</v>
      </c>
    </row>
    <row r="45" spans="1:9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9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9" s="12" customFormat="1" ht="31.2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9" ht="46.8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12" customFormat="1" ht="15.6" x14ac:dyDescent="0.3">
      <c r="A50" s="56" t="s">
        <v>61</v>
      </c>
      <c r="B50" s="57"/>
      <c r="C50" s="51"/>
      <c r="D50" s="57"/>
      <c r="E50" s="57"/>
      <c r="F50" s="57"/>
      <c r="G50" s="57"/>
      <c r="H50" s="52"/>
      <c r="I50" s="11"/>
    </row>
    <row r="51" spans="1:9" s="12" customFormat="1" ht="15.6" x14ac:dyDescent="0.3">
      <c r="A51" s="58" t="s">
        <v>71</v>
      </c>
      <c r="B51" s="54"/>
      <c r="C51" s="50"/>
      <c r="D51" s="54"/>
      <c r="E51" s="54"/>
      <c r="F51" s="54"/>
      <c r="G51" s="54"/>
      <c r="H51" s="29">
        <f t="shared" si="2"/>
        <v>0</v>
      </c>
      <c r="I51" s="11"/>
    </row>
    <row r="52" spans="1:9" s="12" customFormat="1" ht="15.6" x14ac:dyDescent="0.3">
      <c r="A52" s="56" t="s">
        <v>32</v>
      </c>
      <c r="B52" s="57"/>
      <c r="C52" s="51"/>
      <c r="D52" s="57"/>
      <c r="E52" s="57"/>
      <c r="F52" s="57"/>
      <c r="G52" s="57"/>
      <c r="H52" s="52"/>
      <c r="I52" s="11"/>
    </row>
    <row r="53" spans="1:9" ht="31.2" x14ac:dyDescent="0.3">
      <c r="A53" s="30" t="s">
        <v>62</v>
      </c>
      <c r="B53" s="31"/>
      <c r="C53" s="29"/>
      <c r="D53" s="31"/>
      <c r="E53" s="31"/>
      <c r="F53" s="31"/>
      <c r="G53" s="31"/>
      <c r="H53" s="29">
        <f t="shared" si="2"/>
        <v>0</v>
      </c>
    </row>
    <row r="54" spans="1:9" ht="31.2" x14ac:dyDescent="0.3">
      <c r="A54" s="30" t="s">
        <v>63</v>
      </c>
      <c r="B54" s="31"/>
      <c r="C54" s="29"/>
      <c r="D54" s="31"/>
      <c r="E54" s="31"/>
      <c r="F54" s="31"/>
      <c r="G54" s="31"/>
      <c r="H54" s="29">
        <f t="shared" si="2"/>
        <v>0</v>
      </c>
    </row>
    <row r="55" spans="1:9" ht="15.6" x14ac:dyDescent="0.3">
      <c r="A55" s="30" t="s">
        <v>64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65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66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31.2" x14ac:dyDescent="0.3">
      <c r="A58" s="30" t="s">
        <v>72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31.2" x14ac:dyDescent="0.3">
      <c r="A59" s="30" t="s">
        <v>73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15.6" x14ac:dyDescent="0.3">
      <c r="A60" s="30" t="s">
        <v>74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75</v>
      </c>
      <c r="B61" s="31"/>
      <c r="C61" s="29"/>
      <c r="D61" s="31"/>
      <c r="E61" s="31"/>
      <c r="F61" s="31"/>
      <c r="G61" s="31"/>
      <c r="H61" s="29">
        <f t="shared" si="2"/>
        <v>0</v>
      </c>
    </row>
    <row r="62" spans="1:9" s="12" customFormat="1" ht="15.6" x14ac:dyDescent="0.3">
      <c r="A62" s="72" t="s">
        <v>23</v>
      </c>
      <c r="B62" s="50">
        <f>SUM(B24:B61)</f>
        <v>0</v>
      </c>
      <c r="C62" s="50">
        <f t="shared" ref="C62:G62" si="3">SUM(C24:C61)</f>
        <v>1161408</v>
      </c>
      <c r="D62" s="50">
        <f t="shared" si="3"/>
        <v>0</v>
      </c>
      <c r="E62" s="50">
        <f t="shared" si="3"/>
        <v>0</v>
      </c>
      <c r="F62" s="50">
        <f t="shared" si="3"/>
        <v>0</v>
      </c>
      <c r="G62" s="50">
        <f t="shared" si="3"/>
        <v>0</v>
      </c>
      <c r="H62" s="50">
        <f t="shared" ref="H62" si="4">SUM(H24:H57)</f>
        <v>1161408</v>
      </c>
      <c r="I62" s="11"/>
    </row>
    <row r="63" spans="1:9" s="12" customFormat="1" ht="15.6" x14ac:dyDescent="0.3">
      <c r="A63" s="72" t="s">
        <v>24</v>
      </c>
      <c r="B63" s="73">
        <f>B21-B62</f>
        <v>1623278.24</v>
      </c>
      <c r="C63" s="73">
        <f>C21-C62</f>
        <v>2626241.21</v>
      </c>
      <c r="D63" s="73">
        <f t="shared" ref="D63:H63" si="5">D21-D62</f>
        <v>23726.03</v>
      </c>
      <c r="E63" s="73">
        <f t="shared" si="5"/>
        <v>0</v>
      </c>
      <c r="F63" s="73">
        <f t="shared" si="5"/>
        <v>0</v>
      </c>
      <c r="G63" s="73">
        <f t="shared" si="5"/>
        <v>0</v>
      </c>
      <c r="H63" s="73">
        <f t="shared" si="5"/>
        <v>4273245.4800000004</v>
      </c>
      <c r="I63" s="11"/>
    </row>
    <row r="64" spans="1:9" ht="15.6" x14ac:dyDescent="0.3">
      <c r="A64" s="33"/>
      <c r="B64" s="33"/>
      <c r="C64" s="33"/>
      <c r="D64" s="33"/>
      <c r="E64" s="33"/>
      <c r="F64" s="33"/>
      <c r="G64" s="33"/>
      <c r="H64" s="33"/>
    </row>
    <row r="65" spans="1:8" ht="14.4" customHeight="1" x14ac:dyDescent="0.3">
      <c r="A65" s="165" t="s">
        <v>25</v>
      </c>
      <c r="B65" s="165"/>
      <c r="C65" s="165"/>
      <c r="D65" s="165"/>
      <c r="E65" s="165"/>
      <c r="F65" s="165"/>
      <c r="G65" s="165"/>
      <c r="H65" s="165"/>
    </row>
    <row r="66" spans="1:8" ht="14.4" customHeight="1" x14ac:dyDescent="0.3">
      <c r="A66" s="43"/>
      <c r="B66" s="43"/>
      <c r="C66" s="43"/>
      <c r="D66" s="43"/>
      <c r="E66" s="43"/>
      <c r="F66" s="43"/>
      <c r="G66" s="43"/>
      <c r="H66" s="43"/>
    </row>
    <row r="67" spans="1:8" ht="15.6" x14ac:dyDescent="0.3">
      <c r="A67" s="34"/>
      <c r="B67" s="34"/>
      <c r="C67" s="35"/>
      <c r="D67" s="35"/>
      <c r="E67" s="35"/>
      <c r="F67" s="35"/>
      <c r="G67" s="35"/>
      <c r="H67" s="35"/>
    </row>
    <row r="68" spans="1:8" ht="15.6" x14ac:dyDescent="0.3">
      <c r="A68" s="34"/>
      <c r="B68" s="166" t="s">
        <v>67</v>
      </c>
      <c r="C68" s="166"/>
      <c r="D68" s="35"/>
      <c r="E68" s="34"/>
      <c r="F68" s="34"/>
      <c r="G68" s="34"/>
      <c r="H68" s="34"/>
    </row>
    <row r="69" spans="1:8" ht="15.6" x14ac:dyDescent="0.3">
      <c r="A69" s="34"/>
      <c r="B69" s="167" t="s">
        <v>26</v>
      </c>
      <c r="C69" s="167"/>
      <c r="D69" s="36"/>
      <c r="E69" s="34"/>
      <c r="F69" s="34"/>
      <c r="G69" s="34"/>
      <c r="H69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9:G29"/>
    <mergeCell ref="A65:H65"/>
    <mergeCell ref="B68:C68"/>
    <mergeCell ref="B69:C69"/>
  </mergeCells>
  <printOptions horizontalCentered="1"/>
  <pageMargins left="0.19685039370078741" right="0.19685039370078741" top="0.39370078740157483" bottom="0.39370078740157483" header="0.39370078740157483" footer="0.19685039370078741"/>
  <pageSetup scale="75" fitToHeight="0" orientation="landscape" horizontalDpi="360" verticalDpi="360" r:id="rId1"/>
  <headerFooter>
    <oddFooter>&amp;RPage &amp;P of &amp;N</oddFooter>
  </headerFooter>
  <rowBreaks count="2" manualBreakCount="2">
    <brk id="28" max="8" man="1"/>
    <brk id="4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1"/>
  <sheetViews>
    <sheetView view="pageBreakPreview" topLeftCell="A58" zoomScale="93" zoomScaleNormal="85" zoomScaleSheetLayoutView="93" workbookViewId="0">
      <selection activeCell="E8" sqref="E8"/>
    </sheetView>
  </sheetViews>
  <sheetFormatPr defaultRowHeight="14.4" x14ac:dyDescent="0.3"/>
  <cols>
    <col min="1" max="1" width="44.33203125" style="5" customWidth="1"/>
    <col min="2" max="2" width="14.33203125" style="5" customWidth="1"/>
    <col min="3" max="4" width="15.109375" style="5" customWidth="1"/>
    <col min="5" max="5" width="15.44140625" style="5" customWidth="1"/>
    <col min="6" max="6" width="13.44140625" style="5" customWidth="1"/>
    <col min="7" max="7" width="12.33203125" style="5" customWidth="1"/>
    <col min="8" max="8" width="19.88671875" style="5" customWidth="1"/>
    <col min="9" max="9" width="8.88671875" style="5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77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31.2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3" si="2">SUM(B25:G25)</f>
        <v>0</v>
      </c>
    </row>
    <row r="26" spans="1:9" ht="31.2" x14ac:dyDescent="0.3">
      <c r="A26" s="30" t="s">
        <v>36</v>
      </c>
      <c r="B26" s="29"/>
      <c r="C26" s="29">
        <v>65905</v>
      </c>
      <c r="D26" s="29"/>
      <c r="E26" s="29"/>
      <c r="F26" s="29"/>
      <c r="G26" s="29"/>
      <c r="H26" s="29">
        <f t="shared" si="2"/>
        <v>65905</v>
      </c>
    </row>
    <row r="27" spans="1:9" ht="31.2" x14ac:dyDescent="0.3">
      <c r="A27" s="30" t="s">
        <v>37</v>
      </c>
      <c r="B27" s="31"/>
      <c r="C27" s="29">
        <f>1500+1500+1500+1500+1500+1500+1470</f>
        <v>10470</v>
      </c>
      <c r="D27" s="31"/>
      <c r="E27" s="31"/>
      <c r="F27" s="31"/>
      <c r="G27" s="31"/>
      <c r="H27" s="29">
        <f t="shared" si="2"/>
        <v>10470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>
        <v>26970</v>
      </c>
      <c r="D30" s="31"/>
      <c r="E30" s="31"/>
      <c r="F30" s="31"/>
      <c r="G30" s="31"/>
      <c r="H30" s="29">
        <f t="shared" si="2"/>
        <v>26970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f>44800+152750</f>
        <v>197550</v>
      </c>
      <c r="D32" s="31"/>
      <c r="E32" s="31"/>
      <c r="F32" s="31"/>
      <c r="G32" s="31"/>
      <c r="H32" s="29">
        <f t="shared" si="2"/>
        <v>197550</v>
      </c>
    </row>
    <row r="33" spans="1:9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9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9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9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9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9" ht="15.6" x14ac:dyDescent="0.3">
      <c r="A38" s="30" t="s">
        <v>49</v>
      </c>
      <c r="B38" s="31"/>
      <c r="C38" s="29">
        <f>83960+184425+71250+69750</f>
        <v>409385</v>
      </c>
      <c r="D38" s="31"/>
      <c r="E38" s="31"/>
      <c r="F38" s="31"/>
      <c r="G38" s="31"/>
      <c r="H38" s="29">
        <f t="shared" si="2"/>
        <v>409385</v>
      </c>
    </row>
    <row r="39" spans="1:9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9" ht="15.6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9" ht="31.2" x14ac:dyDescent="0.3">
      <c r="A41" s="30" t="s">
        <v>52</v>
      </c>
      <c r="B41" s="31"/>
      <c r="C41" s="29">
        <v>219330</v>
      </c>
      <c r="D41" s="31"/>
      <c r="E41" s="31"/>
      <c r="F41" s="31"/>
      <c r="G41" s="31"/>
      <c r="H41" s="29">
        <f t="shared" si="2"/>
        <v>219330</v>
      </c>
    </row>
    <row r="42" spans="1:9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9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9" ht="31.2" x14ac:dyDescent="0.3">
      <c r="A44" s="30" t="s">
        <v>55</v>
      </c>
      <c r="B44" s="31"/>
      <c r="C44" s="29">
        <f>450+4800+860+840</f>
        <v>6950</v>
      </c>
      <c r="D44" s="31"/>
      <c r="E44" s="31"/>
      <c r="F44" s="31"/>
      <c r="G44" s="31"/>
      <c r="H44" s="29">
        <f t="shared" si="2"/>
        <v>6950</v>
      </c>
    </row>
    <row r="45" spans="1:9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9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9" s="12" customFormat="1" ht="15.6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9" ht="31.2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81" customFormat="1" ht="15.6" x14ac:dyDescent="0.3">
      <c r="A50" s="58" t="s">
        <v>78</v>
      </c>
      <c r="B50" s="54"/>
      <c r="C50" s="50"/>
      <c r="D50" s="54"/>
      <c r="E50" s="54"/>
      <c r="F50" s="54"/>
      <c r="G50" s="54"/>
      <c r="H50" s="55"/>
      <c r="I50" s="80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8" t="s">
        <v>78</v>
      </c>
      <c r="B53" s="54"/>
      <c r="C53" s="50"/>
      <c r="D53" s="54"/>
      <c r="E53" s="54"/>
      <c r="F53" s="54"/>
      <c r="G53" s="54"/>
      <c r="H53" s="29">
        <f t="shared" si="2"/>
        <v>0</v>
      </c>
      <c r="I53" s="11"/>
    </row>
    <row r="54" spans="1:9" s="12" customFormat="1" ht="15.6" x14ac:dyDescent="0.3">
      <c r="A54" s="56" t="s">
        <v>32</v>
      </c>
      <c r="B54" s="57"/>
      <c r="C54" s="51"/>
      <c r="D54" s="57"/>
      <c r="E54" s="57"/>
      <c r="F54" s="57"/>
      <c r="G54" s="57"/>
      <c r="H54" s="52"/>
      <c r="I54" s="11"/>
    </row>
    <row r="55" spans="1:9" ht="31.2" x14ac:dyDescent="0.3">
      <c r="A55" s="30" t="s">
        <v>62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63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64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65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15.6" x14ac:dyDescent="0.3">
      <c r="A59" s="30" t="s">
        <v>66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31.2" x14ac:dyDescent="0.3">
      <c r="A60" s="30" t="s">
        <v>72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73</v>
      </c>
      <c r="B61" s="31"/>
      <c r="C61" s="29">
        <v>590150</v>
      </c>
      <c r="D61" s="31"/>
      <c r="E61" s="31"/>
      <c r="F61" s="31"/>
      <c r="G61" s="31"/>
      <c r="H61" s="29">
        <f t="shared" si="2"/>
        <v>590150</v>
      </c>
    </row>
    <row r="62" spans="1:9" ht="15.6" x14ac:dyDescent="0.3">
      <c r="A62" s="30" t="s">
        <v>74</v>
      </c>
      <c r="B62" s="31"/>
      <c r="C62" s="29"/>
      <c r="D62" s="31"/>
      <c r="E62" s="31"/>
      <c r="F62" s="31"/>
      <c r="G62" s="31"/>
      <c r="H62" s="29">
        <f t="shared" si="2"/>
        <v>0</v>
      </c>
    </row>
    <row r="63" spans="1:9" ht="31.2" x14ac:dyDescent="0.3">
      <c r="A63" s="30" t="s">
        <v>75</v>
      </c>
      <c r="B63" s="31"/>
      <c r="C63" s="29"/>
      <c r="D63" s="31"/>
      <c r="E63" s="31"/>
      <c r="F63" s="31"/>
      <c r="G63" s="31"/>
      <c r="H63" s="29">
        <f t="shared" si="2"/>
        <v>0</v>
      </c>
    </row>
    <row r="64" spans="1:9" s="12" customFormat="1" ht="15.6" x14ac:dyDescent="0.3">
      <c r="A64" s="72" t="s">
        <v>23</v>
      </c>
      <c r="B64" s="50">
        <f>SUM(B24:B63)</f>
        <v>0</v>
      </c>
      <c r="C64" s="50">
        <f t="shared" ref="C64:G64" si="3">SUM(C24:C63)</f>
        <v>2221828</v>
      </c>
      <c r="D64" s="50">
        <f t="shared" si="3"/>
        <v>0</v>
      </c>
      <c r="E64" s="50">
        <f t="shared" si="3"/>
        <v>0</v>
      </c>
      <c r="F64" s="50">
        <f t="shared" si="3"/>
        <v>0</v>
      </c>
      <c r="G64" s="50">
        <f t="shared" si="3"/>
        <v>0</v>
      </c>
      <c r="H64" s="50">
        <f t="shared" ref="H64" si="4">SUM(H24:H59)</f>
        <v>1631678</v>
      </c>
      <c r="I64" s="11"/>
    </row>
    <row r="65" spans="1:9" s="12" customFormat="1" ht="15.6" x14ac:dyDescent="0.3">
      <c r="A65" s="72" t="s">
        <v>24</v>
      </c>
      <c r="B65" s="73">
        <f>B21-B64</f>
        <v>1623278.24</v>
      </c>
      <c r="C65" s="73">
        <f>C21-C64</f>
        <v>1565821.21</v>
      </c>
      <c r="D65" s="73">
        <f t="shared" ref="D65:H65" si="5">D21-D64</f>
        <v>23726.03</v>
      </c>
      <c r="E65" s="73">
        <f t="shared" si="5"/>
        <v>0</v>
      </c>
      <c r="F65" s="73">
        <f t="shared" si="5"/>
        <v>0</v>
      </c>
      <c r="G65" s="73">
        <f t="shared" si="5"/>
        <v>0</v>
      </c>
      <c r="H65" s="73">
        <f t="shared" si="5"/>
        <v>3802975.4800000004</v>
      </c>
      <c r="I65" s="11"/>
    </row>
    <row r="66" spans="1:9" ht="15.6" x14ac:dyDescent="0.3">
      <c r="A66" s="33"/>
      <c r="B66" s="33"/>
      <c r="C66" s="33"/>
      <c r="D66" s="33"/>
      <c r="E66" s="33"/>
      <c r="F66" s="33"/>
      <c r="G66" s="33"/>
      <c r="H66" s="33"/>
    </row>
    <row r="67" spans="1:9" s="5" customFormat="1" ht="14.4" customHeight="1" x14ac:dyDescent="0.3">
      <c r="A67" s="165" t="s">
        <v>25</v>
      </c>
      <c r="B67" s="165"/>
      <c r="C67" s="165"/>
      <c r="D67" s="165"/>
      <c r="E67" s="165"/>
      <c r="F67" s="165"/>
      <c r="G67" s="165"/>
      <c r="H67" s="165"/>
    </row>
    <row r="68" spans="1:9" s="5" customFormat="1" ht="14.4" customHeight="1" x14ac:dyDescent="0.3">
      <c r="A68" s="43"/>
      <c r="B68" s="43"/>
      <c r="C68" s="43"/>
      <c r="D68" s="43"/>
      <c r="E68" s="43"/>
      <c r="F68" s="43"/>
      <c r="G68" s="43"/>
      <c r="H68" s="43"/>
    </row>
    <row r="69" spans="1:9" s="5" customFormat="1" ht="15.6" x14ac:dyDescent="0.3">
      <c r="A69" s="34"/>
      <c r="B69" s="34"/>
      <c r="C69" s="35"/>
      <c r="D69" s="35"/>
      <c r="E69" s="35"/>
      <c r="F69" s="35"/>
      <c r="G69" s="35"/>
      <c r="H69" s="35"/>
    </row>
    <row r="70" spans="1:9" s="5" customFormat="1" ht="15.6" x14ac:dyDescent="0.3">
      <c r="A70" s="34"/>
      <c r="B70" s="166" t="s">
        <v>67</v>
      </c>
      <c r="C70" s="166"/>
      <c r="D70" s="35"/>
      <c r="E70" s="34"/>
      <c r="F70" s="34"/>
      <c r="G70" s="34"/>
      <c r="H70" s="34"/>
    </row>
    <row r="71" spans="1:9" s="5" customFormat="1" ht="15.6" x14ac:dyDescent="0.3">
      <c r="A71" s="34"/>
      <c r="B71" s="167" t="s">
        <v>26</v>
      </c>
      <c r="C71" s="167"/>
      <c r="D71" s="36"/>
      <c r="E71" s="34"/>
      <c r="F71" s="34"/>
      <c r="G71" s="34"/>
      <c r="H71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23:G23"/>
    <mergeCell ref="A29:G29"/>
    <mergeCell ref="A67:H67"/>
    <mergeCell ref="B70:C70"/>
    <mergeCell ref="B71:C71"/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</mergeCells>
  <printOptions horizontalCentered="1" verticalCentered="1"/>
  <pageMargins left="0.19685039370078741" right="0.38" top="0.28999999999999998" bottom="0.45" header="0.33" footer="0.19685039370078741"/>
  <pageSetup paperSize="14" fitToHeight="0" orientation="landscape" horizontalDpi="360" verticalDpi="360" r:id="rId1"/>
  <headerFooter>
    <oddFooter>&amp;RPage &amp;P of &amp;N</oddFooter>
  </headerFooter>
  <rowBreaks count="2" manualBreakCount="2">
    <brk id="27" max="7" man="1"/>
    <brk id="40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1"/>
  <sheetViews>
    <sheetView view="pageBreakPreview" zoomScale="93" zoomScaleNormal="85" zoomScaleSheetLayoutView="93" workbookViewId="0">
      <selection activeCell="E8" sqref="E8"/>
    </sheetView>
  </sheetViews>
  <sheetFormatPr defaultRowHeight="14.4" x14ac:dyDescent="0.3"/>
  <cols>
    <col min="1" max="1" width="44.33203125" style="5" customWidth="1"/>
    <col min="2" max="2" width="14.33203125" style="5" customWidth="1"/>
    <col min="3" max="4" width="15.109375" style="5" customWidth="1"/>
    <col min="5" max="5" width="15.44140625" style="5" customWidth="1"/>
    <col min="6" max="6" width="13.44140625" style="5" customWidth="1"/>
    <col min="7" max="7" width="12.33203125" style="5" customWidth="1"/>
    <col min="8" max="8" width="19.88671875" style="5" customWidth="1"/>
    <col min="9" max="9" width="8.88671875" style="5" customWidth="1"/>
    <col min="10" max="10" width="11" bestFit="1" customWidth="1"/>
  </cols>
  <sheetData>
    <row r="1" spans="1:9" x14ac:dyDescent="0.3">
      <c r="A1" s="10" t="s">
        <v>0</v>
      </c>
      <c r="B1" s="4"/>
      <c r="C1" s="4"/>
      <c r="D1" s="4"/>
      <c r="E1" s="4"/>
      <c r="F1" s="4"/>
    </row>
    <row r="2" spans="1:9" s="6" customFormat="1" x14ac:dyDescent="0.3">
      <c r="A2" s="10" t="s">
        <v>1</v>
      </c>
    </row>
    <row r="3" spans="1:9" s="6" customFormat="1" x14ac:dyDescent="0.3">
      <c r="A3" s="3"/>
    </row>
    <row r="4" spans="1:9" ht="15.6" x14ac:dyDescent="0.3">
      <c r="A4" s="154" t="s">
        <v>2</v>
      </c>
      <c r="B4" s="154"/>
      <c r="C4" s="154"/>
      <c r="D4" s="154"/>
      <c r="E4" s="154"/>
      <c r="F4" s="154"/>
      <c r="G4" s="154"/>
      <c r="H4" s="154"/>
    </row>
    <row r="5" spans="1:9" ht="15.6" x14ac:dyDescent="0.3">
      <c r="A5" s="37"/>
      <c r="B5" s="37"/>
      <c r="C5" s="37"/>
      <c r="D5" s="37"/>
      <c r="E5" s="37"/>
      <c r="F5" s="37"/>
      <c r="G5" s="34"/>
      <c r="H5" s="34"/>
    </row>
    <row r="6" spans="1:9" s="64" customFormat="1" ht="31.2" x14ac:dyDescent="0.3">
      <c r="A6" s="65" t="s">
        <v>3</v>
      </c>
      <c r="B6" s="76" t="s">
        <v>69</v>
      </c>
      <c r="C6" s="61"/>
      <c r="D6" s="61"/>
      <c r="E6" s="62" t="s">
        <v>4</v>
      </c>
      <c r="F6" s="75">
        <v>2024</v>
      </c>
      <c r="G6" s="59"/>
      <c r="H6" s="59"/>
      <c r="I6" s="63"/>
    </row>
    <row r="7" spans="1:9" ht="15.6" x14ac:dyDescent="0.3">
      <c r="A7" s="66" t="s">
        <v>5</v>
      </c>
      <c r="B7" s="77" t="s">
        <v>68</v>
      </c>
      <c r="C7" s="44"/>
      <c r="D7" s="44"/>
      <c r="E7" s="41" t="s">
        <v>6</v>
      </c>
      <c r="F7" s="79" t="s">
        <v>77</v>
      </c>
      <c r="G7" s="34"/>
      <c r="H7" s="34"/>
    </row>
    <row r="8" spans="1:9" x14ac:dyDescent="0.3">
      <c r="A8" s="67" t="s">
        <v>7</v>
      </c>
      <c r="B8" s="78" t="s">
        <v>70</v>
      </c>
      <c r="C8" s="48"/>
      <c r="D8" s="48"/>
      <c r="E8" s="49"/>
    </row>
    <row r="9" spans="1:9" x14ac:dyDescent="0.3">
      <c r="A9" s="8"/>
      <c r="B9" s="9"/>
      <c r="C9" s="9"/>
      <c r="D9" s="9"/>
      <c r="E9" s="9"/>
      <c r="F9" s="9"/>
      <c r="G9" s="9"/>
      <c r="H9" s="9"/>
    </row>
    <row r="10" spans="1:9" ht="14.4" customHeight="1" x14ac:dyDescent="0.3">
      <c r="A10" s="155" t="s">
        <v>8</v>
      </c>
      <c r="B10" s="156" t="s">
        <v>9</v>
      </c>
      <c r="C10" s="156"/>
      <c r="D10" s="157" t="s">
        <v>32</v>
      </c>
      <c r="E10" s="157" t="s">
        <v>10</v>
      </c>
      <c r="F10" s="157" t="s">
        <v>11</v>
      </c>
      <c r="G10" s="157" t="s">
        <v>12</v>
      </c>
      <c r="H10" s="157" t="s">
        <v>13</v>
      </c>
    </row>
    <row r="11" spans="1:9" ht="14.4" customHeight="1" x14ac:dyDescent="0.3">
      <c r="A11" s="155"/>
      <c r="B11" s="158" t="s">
        <v>14</v>
      </c>
      <c r="C11" s="157" t="s">
        <v>15</v>
      </c>
      <c r="D11" s="157"/>
      <c r="E11" s="157"/>
      <c r="F11" s="157"/>
      <c r="G11" s="157"/>
      <c r="H11" s="157"/>
    </row>
    <row r="12" spans="1:9" x14ac:dyDescent="0.3">
      <c r="A12" s="155"/>
      <c r="B12" s="156"/>
      <c r="C12" s="155"/>
      <c r="D12" s="157"/>
      <c r="E12" s="157"/>
      <c r="F12" s="157"/>
      <c r="G12" s="157"/>
      <c r="H12" s="157"/>
    </row>
    <row r="13" spans="1:9" x14ac:dyDescent="0.3">
      <c r="A13" s="155"/>
      <c r="B13" s="156"/>
      <c r="C13" s="155"/>
      <c r="D13" s="157"/>
      <c r="E13" s="157"/>
      <c r="F13" s="157"/>
      <c r="G13" s="157"/>
      <c r="H13" s="157"/>
    </row>
    <row r="14" spans="1:9" ht="15.6" x14ac:dyDescent="0.3">
      <c r="A14" s="15" t="s">
        <v>16</v>
      </c>
      <c r="B14" s="16"/>
      <c r="C14" s="16"/>
      <c r="D14" s="16"/>
      <c r="E14" s="16"/>
      <c r="F14" s="16"/>
      <c r="G14" s="16"/>
      <c r="H14" s="16"/>
    </row>
    <row r="15" spans="1:9" ht="15.6" x14ac:dyDescent="0.3">
      <c r="A15" s="17" t="s">
        <v>17</v>
      </c>
      <c r="B15" s="18">
        <v>1623278.24</v>
      </c>
      <c r="C15" s="18">
        <v>3787649.21</v>
      </c>
      <c r="D15" s="18"/>
      <c r="E15" s="18"/>
      <c r="F15" s="18"/>
      <c r="G15" s="18"/>
      <c r="H15" s="18">
        <f>SUM(B15:G15)</f>
        <v>5410927.4500000002</v>
      </c>
    </row>
    <row r="16" spans="1:9" ht="15.6" x14ac:dyDescent="0.3">
      <c r="A16" s="17" t="s">
        <v>18</v>
      </c>
      <c r="B16" s="18"/>
      <c r="C16" s="18"/>
      <c r="D16" s="18"/>
      <c r="E16" s="18"/>
      <c r="F16" s="18"/>
      <c r="G16" s="18"/>
      <c r="H16" s="18">
        <f t="shared" ref="H16:H19" si="0">SUM(B16:G16)</f>
        <v>0</v>
      </c>
    </row>
    <row r="17" spans="1:9" ht="31.2" x14ac:dyDescent="0.3">
      <c r="A17" s="19" t="s">
        <v>19</v>
      </c>
      <c r="B17" s="20"/>
      <c r="C17" s="20"/>
      <c r="D17" s="20"/>
      <c r="E17" s="20"/>
      <c r="F17" s="20"/>
      <c r="G17" s="20"/>
      <c r="H17" s="21">
        <f t="shared" si="0"/>
        <v>0</v>
      </c>
    </row>
    <row r="18" spans="1:9" s="14" customFormat="1" ht="15.6" x14ac:dyDescent="0.3">
      <c r="A18" s="22">
        <v>2021</v>
      </c>
      <c r="B18" s="23"/>
      <c r="C18" s="23"/>
      <c r="D18" s="23">
        <v>18994.03</v>
      </c>
      <c r="E18" s="23"/>
      <c r="F18" s="23"/>
      <c r="G18" s="23"/>
      <c r="H18" s="24">
        <f t="shared" si="0"/>
        <v>18994.03</v>
      </c>
      <c r="I18" s="13"/>
    </row>
    <row r="19" spans="1:9" s="14" customFormat="1" ht="15.6" x14ac:dyDescent="0.3">
      <c r="A19" s="22">
        <v>2022</v>
      </c>
      <c r="B19" s="23"/>
      <c r="C19" s="23"/>
      <c r="D19" s="23">
        <v>4732</v>
      </c>
      <c r="E19" s="23"/>
      <c r="F19" s="23"/>
      <c r="G19" s="23"/>
      <c r="H19" s="24">
        <f t="shared" si="0"/>
        <v>4732</v>
      </c>
      <c r="I19" s="13"/>
    </row>
    <row r="20" spans="1:9" ht="15.6" x14ac:dyDescent="0.3">
      <c r="A20" s="25" t="s">
        <v>20</v>
      </c>
      <c r="B20" s="26" t="s">
        <v>33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/>
    </row>
    <row r="21" spans="1:9" s="12" customFormat="1" ht="15.6" x14ac:dyDescent="0.3">
      <c r="A21" s="27" t="s">
        <v>21</v>
      </c>
      <c r="B21" s="28">
        <f>SUM(B15:B20)</f>
        <v>1623278.24</v>
      </c>
      <c r="C21" s="28">
        <f t="shared" ref="C21:H21" si="1">SUM(C15:C20)</f>
        <v>3787649.21</v>
      </c>
      <c r="D21" s="28">
        <f t="shared" si="1"/>
        <v>23726.03</v>
      </c>
      <c r="E21" s="28">
        <f t="shared" si="1"/>
        <v>0</v>
      </c>
      <c r="F21" s="28">
        <f t="shared" si="1"/>
        <v>0</v>
      </c>
      <c r="G21" s="28">
        <f t="shared" si="1"/>
        <v>0</v>
      </c>
      <c r="H21" s="28">
        <f t="shared" si="1"/>
        <v>5434653.4800000004</v>
      </c>
      <c r="I21" s="11"/>
    </row>
    <row r="22" spans="1:9" ht="15.6" x14ac:dyDescent="0.3">
      <c r="A22" s="15" t="s">
        <v>22</v>
      </c>
      <c r="B22" s="29"/>
      <c r="C22" s="29"/>
      <c r="D22" s="29"/>
      <c r="E22" s="29"/>
      <c r="F22" s="29"/>
      <c r="G22" s="29"/>
      <c r="H22" s="29"/>
    </row>
    <row r="23" spans="1:9" s="12" customFormat="1" ht="15.6" x14ac:dyDescent="0.3">
      <c r="A23" s="159" t="s">
        <v>39</v>
      </c>
      <c r="B23" s="160"/>
      <c r="C23" s="160"/>
      <c r="D23" s="160"/>
      <c r="E23" s="160"/>
      <c r="F23" s="160"/>
      <c r="G23" s="161"/>
      <c r="H23" s="51"/>
      <c r="I23" s="11"/>
    </row>
    <row r="24" spans="1:9" ht="31.2" x14ac:dyDescent="0.3">
      <c r="A24" s="30" t="s">
        <v>34</v>
      </c>
      <c r="B24" s="29"/>
      <c r="C24" s="29">
        <v>49150</v>
      </c>
      <c r="D24" s="29"/>
      <c r="E24" s="29"/>
      <c r="F24" s="29"/>
      <c r="G24" s="29"/>
      <c r="H24" s="29">
        <f>SUM(B24:G24)</f>
        <v>49150</v>
      </c>
    </row>
    <row r="25" spans="1:9" ht="31.2" x14ac:dyDescent="0.3">
      <c r="A25" s="30" t="s">
        <v>35</v>
      </c>
      <c r="B25" s="29"/>
      <c r="C25" s="29"/>
      <c r="D25" s="29"/>
      <c r="E25" s="29"/>
      <c r="F25" s="29"/>
      <c r="G25" s="29"/>
      <c r="H25" s="29">
        <f t="shared" ref="H25:H63" si="2">SUM(B25:G25)</f>
        <v>0</v>
      </c>
    </row>
    <row r="26" spans="1:9" ht="31.2" x14ac:dyDescent="0.3">
      <c r="A26" s="30" t="s">
        <v>36</v>
      </c>
      <c r="B26" s="29"/>
      <c r="C26" s="29">
        <v>65905</v>
      </c>
      <c r="D26" s="29"/>
      <c r="E26" s="29"/>
      <c r="F26" s="29"/>
      <c r="G26" s="29"/>
      <c r="H26" s="29">
        <f t="shared" si="2"/>
        <v>65905</v>
      </c>
    </row>
    <row r="27" spans="1:9" ht="31.2" x14ac:dyDescent="0.3">
      <c r="A27" s="30" t="s">
        <v>37</v>
      </c>
      <c r="B27" s="31"/>
      <c r="C27" s="29">
        <f>1500+1500+1500+1500+1500+1500+1470</f>
        <v>10470</v>
      </c>
      <c r="D27" s="31"/>
      <c r="E27" s="31"/>
      <c r="F27" s="31"/>
      <c r="G27" s="31"/>
      <c r="H27" s="29">
        <f t="shared" si="2"/>
        <v>10470</v>
      </c>
    </row>
    <row r="28" spans="1:9" ht="31.2" x14ac:dyDescent="0.3">
      <c r="A28" s="30" t="s">
        <v>38</v>
      </c>
      <c r="B28" s="31"/>
      <c r="C28" s="29"/>
      <c r="D28" s="31"/>
      <c r="E28" s="31"/>
      <c r="F28" s="31"/>
      <c r="G28" s="31"/>
      <c r="H28" s="29">
        <f t="shared" si="2"/>
        <v>0</v>
      </c>
    </row>
    <row r="29" spans="1:9" s="12" customFormat="1" ht="15.6" x14ac:dyDescent="0.3">
      <c r="A29" s="162" t="s">
        <v>40</v>
      </c>
      <c r="B29" s="163"/>
      <c r="C29" s="163"/>
      <c r="D29" s="163"/>
      <c r="E29" s="163"/>
      <c r="F29" s="163"/>
      <c r="G29" s="164"/>
      <c r="H29" s="52">
        <f t="shared" si="2"/>
        <v>0</v>
      </c>
      <c r="I29" s="11"/>
    </row>
    <row r="30" spans="1:9" ht="31.2" x14ac:dyDescent="0.3">
      <c r="A30" s="30" t="s">
        <v>41</v>
      </c>
      <c r="B30" s="31"/>
      <c r="C30" s="29">
        <v>26970</v>
      </c>
      <c r="D30" s="31"/>
      <c r="E30" s="31"/>
      <c r="F30" s="31"/>
      <c r="G30" s="31"/>
      <c r="H30" s="29">
        <f t="shared" si="2"/>
        <v>26970</v>
      </c>
    </row>
    <row r="31" spans="1:9" ht="31.2" x14ac:dyDescent="0.3">
      <c r="A31" s="30" t="s">
        <v>42</v>
      </c>
      <c r="B31" s="31"/>
      <c r="C31" s="29">
        <v>24050</v>
      </c>
      <c r="D31" s="31"/>
      <c r="E31" s="31"/>
      <c r="F31" s="31"/>
      <c r="G31" s="31"/>
      <c r="H31" s="29">
        <f t="shared" si="2"/>
        <v>24050</v>
      </c>
    </row>
    <row r="32" spans="1:9" ht="31.2" x14ac:dyDescent="0.3">
      <c r="A32" s="30" t="s">
        <v>43</v>
      </c>
      <c r="B32" s="31"/>
      <c r="C32" s="29">
        <f>44800+152750</f>
        <v>197550</v>
      </c>
      <c r="D32" s="31"/>
      <c r="E32" s="31"/>
      <c r="F32" s="31"/>
      <c r="G32" s="31"/>
      <c r="H32" s="29">
        <f t="shared" si="2"/>
        <v>197550</v>
      </c>
    </row>
    <row r="33" spans="1:10" ht="15.6" x14ac:dyDescent="0.3">
      <c r="A33" s="30" t="s">
        <v>44</v>
      </c>
      <c r="B33" s="31"/>
      <c r="C33" s="29">
        <v>188880</v>
      </c>
      <c r="D33" s="31"/>
      <c r="E33" s="31"/>
      <c r="F33" s="31"/>
      <c r="G33" s="31"/>
      <c r="H33" s="29">
        <f t="shared" si="2"/>
        <v>188880</v>
      </c>
    </row>
    <row r="34" spans="1:10" ht="31.2" x14ac:dyDescent="0.3">
      <c r="A34" s="30" t="s">
        <v>45</v>
      </c>
      <c r="B34" s="31"/>
      <c r="C34" s="29">
        <v>375566</v>
      </c>
      <c r="D34" s="31"/>
      <c r="E34" s="31"/>
      <c r="F34" s="31"/>
      <c r="G34" s="31"/>
      <c r="H34" s="29">
        <f t="shared" si="2"/>
        <v>375566</v>
      </c>
    </row>
    <row r="35" spans="1:10" ht="31.2" x14ac:dyDescent="0.3">
      <c r="A35" s="30" t="s">
        <v>46</v>
      </c>
      <c r="B35" s="31"/>
      <c r="C35" s="29">
        <v>19800</v>
      </c>
      <c r="D35" s="31"/>
      <c r="E35" s="31"/>
      <c r="F35" s="31"/>
      <c r="G35" s="31"/>
      <c r="H35" s="29">
        <f t="shared" si="2"/>
        <v>19800</v>
      </c>
    </row>
    <row r="36" spans="1:10" ht="31.2" x14ac:dyDescent="0.3">
      <c r="A36" s="30" t="s">
        <v>47</v>
      </c>
      <c r="B36" s="31"/>
      <c r="C36" s="29"/>
      <c r="D36" s="31"/>
      <c r="E36" s="31"/>
      <c r="F36" s="31"/>
      <c r="G36" s="31"/>
      <c r="H36" s="29">
        <f t="shared" si="2"/>
        <v>0</v>
      </c>
    </row>
    <row r="37" spans="1:10" ht="31.2" x14ac:dyDescent="0.3">
      <c r="A37" s="30" t="s">
        <v>48</v>
      </c>
      <c r="B37" s="31"/>
      <c r="C37" s="29">
        <v>17672</v>
      </c>
      <c r="D37" s="31"/>
      <c r="E37" s="31"/>
      <c r="F37" s="31"/>
      <c r="G37" s="31"/>
      <c r="H37" s="29">
        <f t="shared" si="2"/>
        <v>17672</v>
      </c>
    </row>
    <row r="38" spans="1:10" ht="15.6" x14ac:dyDescent="0.3">
      <c r="A38" s="30" t="s">
        <v>49</v>
      </c>
      <c r="B38" s="31"/>
      <c r="C38" s="29">
        <f>83960+184425+71250+69750+16000</f>
        <v>425385</v>
      </c>
      <c r="D38" s="31"/>
      <c r="E38" s="31"/>
      <c r="F38" s="31"/>
      <c r="G38" s="31"/>
      <c r="H38" s="29">
        <f t="shared" si="2"/>
        <v>425385</v>
      </c>
      <c r="J38" s="82"/>
    </row>
    <row r="39" spans="1:10" ht="15.6" x14ac:dyDescent="0.3">
      <c r="A39" s="30" t="s">
        <v>50</v>
      </c>
      <c r="B39" s="31"/>
      <c r="C39" s="29"/>
      <c r="D39" s="31"/>
      <c r="E39" s="31"/>
      <c r="F39" s="31"/>
      <c r="G39" s="31"/>
      <c r="H39" s="29">
        <f t="shared" si="2"/>
        <v>0</v>
      </c>
    </row>
    <row r="40" spans="1:10" ht="15.6" x14ac:dyDescent="0.3">
      <c r="A40" s="30" t="s">
        <v>51</v>
      </c>
      <c r="B40" s="31"/>
      <c r="C40" s="29">
        <v>20000</v>
      </c>
      <c r="D40" s="31"/>
      <c r="E40" s="31"/>
      <c r="F40" s="31"/>
      <c r="G40" s="31"/>
      <c r="H40" s="29">
        <f t="shared" si="2"/>
        <v>20000</v>
      </c>
    </row>
    <row r="41" spans="1:10" ht="31.2" x14ac:dyDescent="0.3">
      <c r="A41" s="30" t="s">
        <v>52</v>
      </c>
      <c r="B41" s="31"/>
      <c r="C41" s="29">
        <v>219330</v>
      </c>
      <c r="D41" s="31"/>
      <c r="E41" s="31"/>
      <c r="F41" s="31"/>
      <c r="G41" s="31"/>
      <c r="H41" s="29">
        <f t="shared" si="2"/>
        <v>219330</v>
      </c>
    </row>
    <row r="42" spans="1:10" ht="15.6" x14ac:dyDescent="0.3">
      <c r="A42" s="30" t="s">
        <v>53</v>
      </c>
      <c r="B42" s="31"/>
      <c r="C42" s="29"/>
      <c r="D42" s="31"/>
      <c r="E42" s="31"/>
      <c r="F42" s="31"/>
      <c r="G42" s="31"/>
      <c r="H42" s="29">
        <f t="shared" si="2"/>
        <v>0</v>
      </c>
    </row>
    <row r="43" spans="1:10" ht="15.6" x14ac:dyDescent="0.3">
      <c r="A43" s="30" t="s">
        <v>54</v>
      </c>
      <c r="B43" s="31"/>
      <c r="C43" s="29"/>
      <c r="D43" s="31"/>
      <c r="E43" s="31"/>
      <c r="F43" s="31"/>
      <c r="G43" s="31"/>
      <c r="H43" s="29">
        <f t="shared" si="2"/>
        <v>0</v>
      </c>
    </row>
    <row r="44" spans="1:10" ht="31.2" x14ac:dyDescent="0.3">
      <c r="A44" s="30" t="s">
        <v>55</v>
      </c>
      <c r="B44" s="31"/>
      <c r="C44" s="29">
        <f>450+4800+860+840</f>
        <v>6950</v>
      </c>
      <c r="D44" s="31"/>
      <c r="E44" s="31"/>
      <c r="F44" s="31"/>
      <c r="G44" s="31"/>
      <c r="H44" s="29">
        <f t="shared" si="2"/>
        <v>6950</v>
      </c>
    </row>
    <row r="45" spans="1:10" s="12" customFormat="1" ht="15.6" x14ac:dyDescent="0.3">
      <c r="A45" s="56" t="s">
        <v>56</v>
      </c>
      <c r="B45" s="57"/>
      <c r="C45" s="51"/>
      <c r="D45" s="57"/>
      <c r="E45" s="57"/>
      <c r="F45" s="57"/>
      <c r="G45" s="57"/>
      <c r="H45" s="52">
        <f t="shared" si="2"/>
        <v>0</v>
      </c>
      <c r="I45" s="11"/>
    </row>
    <row r="46" spans="1:10" ht="46.8" x14ac:dyDescent="0.3">
      <c r="A46" s="30" t="s">
        <v>57</v>
      </c>
      <c r="B46" s="31"/>
      <c r="C46" s="29"/>
      <c r="D46" s="31"/>
      <c r="E46" s="31"/>
      <c r="F46" s="31"/>
      <c r="G46" s="31"/>
      <c r="H46" s="29">
        <f t="shared" si="2"/>
        <v>0</v>
      </c>
    </row>
    <row r="47" spans="1:10" s="12" customFormat="1" ht="15.6" x14ac:dyDescent="0.3">
      <c r="A47" s="68" t="s">
        <v>58</v>
      </c>
      <c r="B47" s="69"/>
      <c r="C47" s="70"/>
      <c r="D47" s="69"/>
      <c r="E47" s="69"/>
      <c r="F47" s="69"/>
      <c r="G47" s="69"/>
      <c r="H47" s="71">
        <f t="shared" si="2"/>
        <v>0</v>
      </c>
      <c r="I47" s="11"/>
    </row>
    <row r="48" spans="1:10" ht="31.2" x14ac:dyDescent="0.3">
      <c r="A48" s="30" t="s">
        <v>59</v>
      </c>
      <c r="B48" s="31"/>
      <c r="C48" s="29"/>
      <c r="D48" s="31"/>
      <c r="E48" s="31"/>
      <c r="F48" s="31"/>
      <c r="G48" s="31"/>
      <c r="H48" s="29">
        <f t="shared" si="2"/>
        <v>0</v>
      </c>
    </row>
    <row r="49" spans="1:9" s="12" customFormat="1" ht="15.6" x14ac:dyDescent="0.3">
      <c r="A49" s="56" t="s">
        <v>60</v>
      </c>
      <c r="B49" s="57"/>
      <c r="C49" s="51"/>
      <c r="D49" s="57"/>
      <c r="E49" s="57"/>
      <c r="F49" s="57"/>
      <c r="G49" s="57"/>
      <c r="H49" s="52"/>
      <c r="I49" s="11"/>
    </row>
    <row r="50" spans="1:9" s="81" customFormat="1" ht="15.6" x14ac:dyDescent="0.3">
      <c r="A50" s="58" t="s">
        <v>78</v>
      </c>
      <c r="B50" s="54"/>
      <c r="C50" s="50"/>
      <c r="D50" s="54"/>
      <c r="E50" s="54"/>
      <c r="F50" s="54"/>
      <c r="G50" s="54"/>
      <c r="H50" s="55"/>
      <c r="I50" s="80"/>
    </row>
    <row r="51" spans="1:9" s="12" customFormat="1" ht="15.6" x14ac:dyDescent="0.3">
      <c r="A51" s="56" t="s">
        <v>61</v>
      </c>
      <c r="B51" s="57"/>
      <c r="C51" s="51"/>
      <c r="D51" s="57"/>
      <c r="E51" s="57"/>
      <c r="F51" s="57"/>
      <c r="G51" s="57"/>
      <c r="H51" s="52"/>
      <c r="I51" s="11"/>
    </row>
    <row r="52" spans="1:9" s="12" customFormat="1" ht="15.6" x14ac:dyDescent="0.3">
      <c r="A52" s="58" t="s">
        <v>71</v>
      </c>
      <c r="B52" s="54"/>
      <c r="C52" s="50"/>
      <c r="D52" s="54"/>
      <c r="E52" s="54"/>
      <c r="F52" s="54"/>
      <c r="G52" s="54"/>
      <c r="H52" s="29">
        <f t="shared" si="2"/>
        <v>0</v>
      </c>
      <c r="I52" s="11"/>
    </row>
    <row r="53" spans="1:9" s="12" customFormat="1" ht="15.6" x14ac:dyDescent="0.3">
      <c r="A53" s="58" t="s">
        <v>78</v>
      </c>
      <c r="B53" s="54"/>
      <c r="C53" s="50"/>
      <c r="D53" s="54"/>
      <c r="E53" s="54"/>
      <c r="F53" s="54"/>
      <c r="G53" s="54"/>
      <c r="H53" s="29">
        <f t="shared" si="2"/>
        <v>0</v>
      </c>
      <c r="I53" s="11"/>
    </row>
    <row r="54" spans="1:9" s="12" customFormat="1" ht="15.6" x14ac:dyDescent="0.3">
      <c r="A54" s="56" t="s">
        <v>32</v>
      </c>
      <c r="B54" s="57"/>
      <c r="C54" s="51"/>
      <c r="D54" s="57"/>
      <c r="E54" s="57"/>
      <c r="F54" s="57"/>
      <c r="G54" s="57"/>
      <c r="H54" s="52"/>
      <c r="I54" s="11"/>
    </row>
    <row r="55" spans="1:9" ht="31.2" x14ac:dyDescent="0.3">
      <c r="A55" s="30" t="s">
        <v>62</v>
      </c>
      <c r="B55" s="31"/>
      <c r="C55" s="29"/>
      <c r="D55" s="31"/>
      <c r="E55" s="31"/>
      <c r="F55" s="31"/>
      <c r="G55" s="31"/>
      <c r="H55" s="29">
        <f t="shared" si="2"/>
        <v>0</v>
      </c>
    </row>
    <row r="56" spans="1:9" ht="15.6" x14ac:dyDescent="0.3">
      <c r="A56" s="30" t="s">
        <v>63</v>
      </c>
      <c r="B56" s="31"/>
      <c r="C56" s="29"/>
      <c r="D56" s="31"/>
      <c r="E56" s="31"/>
      <c r="F56" s="31"/>
      <c r="G56" s="31"/>
      <c r="H56" s="29">
        <f t="shared" si="2"/>
        <v>0</v>
      </c>
    </row>
    <row r="57" spans="1:9" ht="15.6" x14ac:dyDescent="0.3">
      <c r="A57" s="30" t="s">
        <v>64</v>
      </c>
      <c r="B57" s="31"/>
      <c r="C57" s="29"/>
      <c r="D57" s="31"/>
      <c r="E57" s="31"/>
      <c r="F57" s="31"/>
      <c r="G57" s="31"/>
      <c r="H57" s="29">
        <f t="shared" si="2"/>
        <v>0</v>
      </c>
    </row>
    <row r="58" spans="1:9" ht="15.6" x14ac:dyDescent="0.3">
      <c r="A58" s="30" t="s">
        <v>65</v>
      </c>
      <c r="B58" s="31"/>
      <c r="C58" s="29"/>
      <c r="D58" s="31"/>
      <c r="E58" s="31"/>
      <c r="F58" s="31"/>
      <c r="G58" s="31"/>
      <c r="H58" s="29">
        <f t="shared" si="2"/>
        <v>0</v>
      </c>
    </row>
    <row r="59" spans="1:9" ht="15.6" x14ac:dyDescent="0.3">
      <c r="A59" s="30" t="s">
        <v>66</v>
      </c>
      <c r="B59" s="31"/>
      <c r="C59" s="29"/>
      <c r="D59" s="31"/>
      <c r="E59" s="31"/>
      <c r="F59" s="31"/>
      <c r="G59" s="31"/>
      <c r="H59" s="29">
        <f t="shared" si="2"/>
        <v>0</v>
      </c>
    </row>
    <row r="60" spans="1:9" ht="31.2" x14ac:dyDescent="0.3">
      <c r="A60" s="30" t="s">
        <v>72</v>
      </c>
      <c r="B60" s="31"/>
      <c r="C60" s="29"/>
      <c r="D60" s="31"/>
      <c r="E60" s="31"/>
      <c r="F60" s="31"/>
      <c r="G60" s="31"/>
      <c r="H60" s="29">
        <f t="shared" si="2"/>
        <v>0</v>
      </c>
    </row>
    <row r="61" spans="1:9" ht="31.2" x14ac:dyDescent="0.3">
      <c r="A61" s="30" t="s">
        <v>73</v>
      </c>
      <c r="B61" s="31"/>
      <c r="C61" s="29">
        <v>590150</v>
      </c>
      <c r="D61" s="31"/>
      <c r="E61" s="31"/>
      <c r="F61" s="31"/>
      <c r="G61" s="31"/>
      <c r="H61" s="29">
        <f t="shared" si="2"/>
        <v>590150</v>
      </c>
    </row>
    <row r="62" spans="1:9" ht="15.6" x14ac:dyDescent="0.3">
      <c r="A62" s="30" t="s">
        <v>74</v>
      </c>
      <c r="B62" s="31"/>
      <c r="C62" s="29"/>
      <c r="D62" s="31"/>
      <c r="E62" s="31"/>
      <c r="F62" s="31"/>
      <c r="G62" s="31"/>
      <c r="H62" s="29">
        <f t="shared" si="2"/>
        <v>0</v>
      </c>
    </row>
    <row r="63" spans="1:9" ht="31.2" x14ac:dyDescent="0.3">
      <c r="A63" s="30" t="s">
        <v>75</v>
      </c>
      <c r="B63" s="31"/>
      <c r="C63" s="29"/>
      <c r="D63" s="31"/>
      <c r="E63" s="31"/>
      <c r="F63" s="31"/>
      <c r="G63" s="31"/>
      <c r="H63" s="29">
        <f t="shared" si="2"/>
        <v>0</v>
      </c>
    </row>
    <row r="64" spans="1:9" s="12" customFormat="1" ht="15.6" x14ac:dyDescent="0.3">
      <c r="A64" s="72" t="s">
        <v>23</v>
      </c>
      <c r="B64" s="50">
        <f>SUM(B24:B63)</f>
        <v>0</v>
      </c>
      <c r="C64" s="50">
        <f t="shared" ref="C64:G64" si="3">SUM(C24:C63)</f>
        <v>2237828</v>
      </c>
      <c r="D64" s="50">
        <f t="shared" si="3"/>
        <v>0</v>
      </c>
      <c r="E64" s="50">
        <f t="shared" si="3"/>
        <v>0</v>
      </c>
      <c r="F64" s="50">
        <f t="shared" si="3"/>
        <v>0</v>
      </c>
      <c r="G64" s="50">
        <f t="shared" si="3"/>
        <v>0</v>
      </c>
      <c r="H64" s="50">
        <f>SUM(H24:H63)</f>
        <v>2237828</v>
      </c>
      <c r="I64" s="83">
        <f>+C64-H64</f>
        <v>0</v>
      </c>
    </row>
    <row r="65" spans="1:9" s="12" customFormat="1" ht="15.6" x14ac:dyDescent="0.3">
      <c r="A65" s="72" t="s">
        <v>24</v>
      </c>
      <c r="B65" s="73">
        <f>B21-B64</f>
        <v>1623278.24</v>
      </c>
      <c r="C65" s="73">
        <f>C21-C64</f>
        <v>1549821.21</v>
      </c>
      <c r="D65" s="73">
        <f t="shared" ref="D65:H65" si="4">D21-D64</f>
        <v>23726.03</v>
      </c>
      <c r="E65" s="73">
        <f t="shared" si="4"/>
        <v>0</v>
      </c>
      <c r="F65" s="73">
        <f t="shared" si="4"/>
        <v>0</v>
      </c>
      <c r="G65" s="73">
        <f t="shared" si="4"/>
        <v>0</v>
      </c>
      <c r="H65" s="73">
        <f t="shared" si="4"/>
        <v>3196825.4800000004</v>
      </c>
      <c r="I65" s="11"/>
    </row>
    <row r="66" spans="1:9" ht="15.6" x14ac:dyDescent="0.3">
      <c r="A66" s="33"/>
      <c r="B66" s="33"/>
      <c r="C66" s="33"/>
      <c r="D66" s="33"/>
      <c r="E66" s="33"/>
      <c r="F66" s="33"/>
      <c r="G66" s="33"/>
      <c r="H66" s="33"/>
    </row>
    <row r="67" spans="1:9" s="5" customFormat="1" ht="14.4" customHeight="1" x14ac:dyDescent="0.3">
      <c r="A67" s="165" t="s">
        <v>25</v>
      </c>
      <c r="B67" s="165"/>
      <c r="C67" s="165"/>
      <c r="D67" s="165"/>
      <c r="E67" s="165"/>
      <c r="F67" s="165"/>
      <c r="G67" s="165"/>
      <c r="H67" s="165"/>
    </row>
    <row r="68" spans="1:9" s="5" customFormat="1" ht="14.4" customHeight="1" x14ac:dyDescent="0.3">
      <c r="A68" s="43"/>
      <c r="B68" s="43"/>
      <c r="C68" s="43"/>
      <c r="D68" s="43"/>
      <c r="E68" s="43"/>
      <c r="F68" s="43"/>
      <c r="G68" s="43"/>
      <c r="H68" s="43"/>
    </row>
    <row r="69" spans="1:9" s="5" customFormat="1" ht="15.6" x14ac:dyDescent="0.3">
      <c r="A69" s="34"/>
      <c r="B69" s="34"/>
      <c r="C69" s="35"/>
      <c r="D69" s="35"/>
      <c r="E69" s="35"/>
      <c r="F69" s="35"/>
      <c r="G69" s="35"/>
      <c r="H69" s="35"/>
    </row>
    <row r="70" spans="1:9" s="5" customFormat="1" ht="15.6" x14ac:dyDescent="0.3">
      <c r="A70" s="34"/>
      <c r="B70" s="166" t="s">
        <v>67</v>
      </c>
      <c r="C70" s="166"/>
      <c r="D70" s="35"/>
      <c r="E70" s="34"/>
      <c r="F70" s="34"/>
      <c r="G70" s="34"/>
      <c r="H70" s="34"/>
    </row>
    <row r="71" spans="1:9" s="5" customFormat="1" ht="15.6" x14ac:dyDescent="0.3">
      <c r="A71" s="34"/>
      <c r="B71" s="167" t="s">
        <v>26</v>
      </c>
      <c r="C71" s="167"/>
      <c r="D71" s="36"/>
      <c r="E71" s="34"/>
      <c r="F71" s="34"/>
      <c r="G71" s="34"/>
      <c r="H71" s="34"/>
    </row>
  </sheetData>
  <sheetProtection formatCells="0" formatColumns="0" formatRows="0" insertColumns="0" insertRows="0" insertHyperlinks="0" deleteColumns="0" deleteRows="0" sort="0" autoFilter="0" pivotTables="0"/>
  <mergeCells count="15">
    <mergeCell ref="A4:H4"/>
    <mergeCell ref="A10:A13"/>
    <mergeCell ref="B10:C10"/>
    <mergeCell ref="D10:D13"/>
    <mergeCell ref="E10:E13"/>
    <mergeCell ref="F10:F13"/>
    <mergeCell ref="G10:G13"/>
    <mergeCell ref="H10:H13"/>
    <mergeCell ref="B11:B13"/>
    <mergeCell ref="C11:C13"/>
    <mergeCell ref="A23:G23"/>
    <mergeCell ref="A29:G29"/>
    <mergeCell ref="A67:H67"/>
    <mergeCell ref="B70:C70"/>
    <mergeCell ref="B71:C71"/>
  </mergeCells>
  <printOptions horizontalCentered="1" verticalCentered="1"/>
  <pageMargins left="0.27" right="0.38" top="0.28999999999999998" bottom="0.45" header="0.33" footer="0.19685039370078741"/>
  <pageSetup scale="89" fitToHeight="0" orientation="landscape" horizontalDpi="360" verticalDpi="360" r:id="rId1"/>
  <headerFooter>
    <oddFooter>&amp;RPage &amp;P of &amp;N</oddFooter>
  </headerFooter>
  <rowBreaks count="2" manualBreakCount="2">
    <brk id="27" max="7" man="1"/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LDRRMF</vt:lpstr>
      <vt:lpstr>'APRIL 2024'!Print_Area</vt:lpstr>
      <vt:lpstr>'AUGUST 2024'!Print_Area</vt:lpstr>
      <vt:lpstr>'FEBRUARY 2024'!Print_Area</vt:lpstr>
      <vt:lpstr>'JANUARY 2024'!Print_Area</vt:lpstr>
      <vt:lpstr>'JULY 2024'!Print_Area</vt:lpstr>
      <vt:lpstr>'JUNE 2024'!Print_Area</vt:lpstr>
      <vt:lpstr>LDRRMF!Print_Area</vt:lpstr>
      <vt:lpstr>'MARCH 2024'!Print_Area</vt:lpstr>
      <vt:lpstr>'MAY 2024'!Print_Area</vt:lpstr>
      <vt:lpstr>'NOVEMBER 2024'!Print_Area</vt:lpstr>
      <vt:lpstr>'OCTOBER 2024'!Print_Area</vt:lpstr>
      <vt:lpstr>'SEPTEMBER 2024'!Print_Area</vt:lpstr>
      <vt:lpstr>'APRIL 2024'!Print_Titles</vt:lpstr>
      <vt:lpstr>'AUGUST 2024'!Print_Titles</vt:lpstr>
      <vt:lpstr>'FEBRUARY 2024'!Print_Titles</vt:lpstr>
      <vt:lpstr>'JANUARY 2024'!Print_Titles</vt:lpstr>
      <vt:lpstr>'JULY 2024'!Print_Titles</vt:lpstr>
      <vt:lpstr>'JUNE 2024'!Print_Titles</vt:lpstr>
      <vt:lpstr>LDRRMF!Print_Titles</vt:lpstr>
      <vt:lpstr>'MARCH 2024'!Print_Titles</vt:lpstr>
      <vt:lpstr>'MAY 2024'!Print_Titles</vt:lpstr>
      <vt:lpstr>'NOVEMBER 2024'!Print_Titles</vt:lpstr>
      <vt:lpstr>'OCTOBER 2024'!Print_Titles</vt:lpstr>
      <vt:lpstr>'SEPTEMBER 2024'!Print_Titles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MPDC Sta. Magdalena</cp:lastModifiedBy>
  <cp:lastPrinted>2025-04-04T08:29:29Z</cp:lastPrinted>
  <dcterms:created xsi:type="dcterms:W3CDTF">2015-06-05T18:17:20Z</dcterms:created>
  <dcterms:modified xsi:type="dcterms:W3CDTF">2025-05-16T07:31:51Z</dcterms:modified>
  <cp:category/>
</cp:coreProperties>
</file>