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Lenovo\Documents\ACCOUNTING (UPDATE)\FULL DISCLOSURE\FULL DISCLOSURE-NEW FORM 2025\MPDC COPY\"/>
    </mc:Choice>
  </mc:AlternateContent>
  <xr:revisionPtr revIDLastSave="0" documentId="13_ncr:1_{2BDC49B0-417E-4CB2-A953-CF5D663200AE}" xr6:coauthVersionLast="47" xr6:coauthVersionMax="47" xr10:uidLastSave="{00000000-0000-0000-0000-000000000000}"/>
  <bookViews>
    <workbookView xWindow="-103" yWindow="-103" windowWidth="22149" windowHeight="13200" activeTab="3" xr2:uid="{91D84409-A5E6-4C76-8225-6CA612340699}"/>
  </bookViews>
  <sheets>
    <sheet name="DECEMBER 2025" sheetId="1" r:id="rId1"/>
    <sheet name="MANPOWER" sheetId="2" r:id="rId2"/>
    <sheet name="SEF" sheetId="3" r:id="rId3"/>
    <sheet name="TF" sheetId="4" r:id="rId4"/>
  </sheets>
  <definedNames>
    <definedName name="_xlnm.Print_Area" localSheetId="0">'DECEMBER 2025'!$A$1:$H$70</definedName>
    <definedName name="_xlnm.Print_Area" localSheetId="1">MANPOWER!$A$1:$E$25</definedName>
    <definedName name="_xlnm.Print_Area" localSheetId="2">SEF!$A$1:$J$76</definedName>
    <definedName name="_xlnm.Print_Area" localSheetId="3">TF!$A$1:$I$33</definedName>
    <definedName name="_xlnm.Print_Titles" localSheetId="0">'DECEMBER 2025'!$1:$13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 i="4" l="1"/>
  <c r="F18" i="4"/>
  <c r="F17" i="4"/>
  <c r="F16" i="4"/>
  <c r="F15" i="4"/>
  <c r="F14" i="4"/>
  <c r="F13" i="4"/>
  <c r="F12" i="4"/>
  <c r="L77" i="3" l="1"/>
  <c r="J64" i="3"/>
  <c r="J68" i="3" s="1"/>
  <c r="L61" i="3"/>
  <c r="P35" i="3"/>
  <c r="O35" i="3"/>
  <c r="Q26" i="3"/>
  <c r="K25" i="3"/>
  <c r="M20" i="3"/>
  <c r="N19" i="3"/>
  <c r="J11" i="3"/>
  <c r="D16" i="2"/>
  <c r="C16" i="2"/>
  <c r="B16" i="2"/>
  <c r="E15" i="2"/>
  <c r="E14" i="2"/>
  <c r="E13" i="2"/>
  <c r="E12" i="2"/>
  <c r="E11" i="2"/>
  <c r="E16" i="2" s="1"/>
  <c r="B11" i="2"/>
  <c r="J70" i="3" l="1"/>
  <c r="K70" i="3" s="1"/>
  <c r="K77" i="3" s="1"/>
  <c r="L80" i="3"/>
  <c r="L69" i="1" l="1"/>
  <c r="L64" i="1"/>
  <c r="L65" i="1" s="1"/>
  <c r="K64" i="1"/>
  <c r="G64" i="1"/>
  <c r="F64" i="1"/>
  <c r="E64" i="1"/>
  <c r="I63" i="1"/>
  <c r="G63" i="1"/>
  <c r="F63" i="1"/>
  <c r="E63" i="1"/>
  <c r="D63" i="1"/>
  <c r="B63" i="1"/>
  <c r="J62" i="1"/>
  <c r="H62" i="1"/>
  <c r="J61" i="1"/>
  <c r="H61" i="1"/>
  <c r="L61" i="1" s="1"/>
  <c r="J60" i="1"/>
  <c r="H60" i="1"/>
  <c r="L60" i="1" s="1"/>
  <c r="J59" i="1"/>
  <c r="H59" i="1"/>
  <c r="L59" i="1" s="1"/>
  <c r="L58" i="1"/>
  <c r="J58" i="1"/>
  <c r="H58" i="1"/>
  <c r="J57" i="1"/>
  <c r="H57" i="1"/>
  <c r="L57" i="1" s="1"/>
  <c r="J56" i="1"/>
  <c r="H56" i="1"/>
  <c r="L56" i="1" s="1"/>
  <c r="J55" i="1"/>
  <c r="H55" i="1"/>
  <c r="L55" i="1" s="1"/>
  <c r="L54" i="1"/>
  <c r="J54" i="1"/>
  <c r="H54" i="1"/>
  <c r="J53" i="1"/>
  <c r="H53" i="1"/>
  <c r="L53" i="1" s="1"/>
  <c r="L52" i="1"/>
  <c r="J52" i="1"/>
  <c r="J51" i="1"/>
  <c r="H51" i="1"/>
  <c r="L51" i="1" s="1"/>
  <c r="L50" i="1"/>
  <c r="J50" i="1"/>
  <c r="L49" i="1"/>
  <c r="J49" i="1"/>
  <c r="L48" i="1"/>
  <c r="J48" i="1"/>
  <c r="C47" i="1"/>
  <c r="H47" i="1" s="1"/>
  <c r="L47" i="1" s="1"/>
  <c r="J46" i="1"/>
  <c r="H46" i="1"/>
  <c r="L46" i="1" s="1"/>
  <c r="L45" i="1"/>
  <c r="J45" i="1"/>
  <c r="H45" i="1"/>
  <c r="J44" i="1"/>
  <c r="H44" i="1"/>
  <c r="L44" i="1" s="1"/>
  <c r="C43" i="1"/>
  <c r="J43" i="1" s="1"/>
  <c r="J42" i="1"/>
  <c r="H42" i="1"/>
  <c r="L42" i="1" s="1"/>
  <c r="J41" i="1"/>
  <c r="C41" i="1"/>
  <c r="H41" i="1" s="1"/>
  <c r="L41" i="1" s="1"/>
  <c r="J40" i="1"/>
  <c r="H40" i="1"/>
  <c r="L40" i="1" s="1"/>
  <c r="C39" i="1"/>
  <c r="J39" i="1" s="1"/>
  <c r="L38" i="1"/>
  <c r="J38" i="1"/>
  <c r="H38" i="1"/>
  <c r="H37" i="1"/>
  <c r="L37" i="1" s="1"/>
  <c r="C37" i="1"/>
  <c r="J37" i="1" s="1"/>
  <c r="J36" i="1"/>
  <c r="H36" i="1"/>
  <c r="L36" i="1" s="1"/>
  <c r="J35" i="1"/>
  <c r="H35" i="1"/>
  <c r="L35" i="1" s="1"/>
  <c r="J34" i="1"/>
  <c r="H34" i="1"/>
  <c r="L34" i="1" s="1"/>
  <c r="C33" i="1"/>
  <c r="J33" i="1" s="1"/>
  <c r="J32" i="1"/>
  <c r="H32" i="1"/>
  <c r="L32" i="1" s="1"/>
  <c r="L31" i="1"/>
  <c r="J31" i="1"/>
  <c r="H31" i="1"/>
  <c r="C30" i="1"/>
  <c r="J30" i="1" s="1"/>
  <c r="C29" i="1"/>
  <c r="J29" i="1" s="1"/>
  <c r="J28" i="1"/>
  <c r="H28" i="1"/>
  <c r="L28" i="1" s="1"/>
  <c r="L27" i="1"/>
  <c r="J27" i="1"/>
  <c r="H27" i="1"/>
  <c r="C26" i="1"/>
  <c r="J26" i="1" s="1"/>
  <c r="J25" i="1"/>
  <c r="H25" i="1"/>
  <c r="L25" i="1" s="1"/>
  <c r="L24" i="1"/>
  <c r="J24" i="1"/>
  <c r="H24" i="1"/>
  <c r="C24" i="1"/>
  <c r="G21" i="1"/>
  <c r="F21" i="1"/>
  <c r="E21" i="1"/>
  <c r="D21" i="1"/>
  <c r="D64" i="1" s="1"/>
  <c r="C21" i="1"/>
  <c r="B21" i="1"/>
  <c r="B64" i="1" s="1"/>
  <c r="H19" i="1"/>
  <c r="H18" i="1"/>
  <c r="H17" i="1"/>
  <c r="H16" i="1"/>
  <c r="D15" i="1"/>
  <c r="C15" i="1"/>
  <c r="B15" i="1"/>
  <c r="H15" i="1" s="1"/>
  <c r="H21" i="1" s="1"/>
  <c r="H43" i="1" l="1"/>
  <c r="L43" i="1" s="1"/>
  <c r="H26" i="1"/>
  <c r="L26" i="1" s="1"/>
  <c r="H33" i="1"/>
  <c r="L33" i="1" s="1"/>
  <c r="J47" i="1"/>
  <c r="H39" i="1"/>
  <c r="L39" i="1" s="1"/>
  <c r="H30" i="1"/>
  <c r="L30" i="1" s="1"/>
  <c r="C63" i="1"/>
  <c r="C64" i="1" s="1"/>
  <c r="H29" i="1"/>
  <c r="L29" i="1" s="1"/>
  <c r="H63" i="1" l="1"/>
  <c r="H64" i="1" s="1"/>
  <c r="I64" i="1" s="1"/>
  <c r="J63" i="1"/>
  <c r="J64" i="1" s="1"/>
  <c r="J65" i="1" s="1"/>
  <c r="J66" i="1" s="1"/>
</calcChain>
</file>

<file path=xl/sharedStrings.xml><?xml version="1.0" encoding="utf-8"?>
<sst xmlns="http://schemas.openxmlformats.org/spreadsheetml/2006/main" count="242" uniqueCount="184">
  <si>
    <t>FDP Form 8 - Local Disaster Risk Reduction and Management Fund Utilization</t>
  </si>
  <si>
    <t>(Commission on Audit Form)</t>
  </si>
  <si>
    <t>LOCAL DISASTER RISK REDUCTION AND MANAGEMENT FUND UTILIZATION</t>
  </si>
  <si>
    <t>REGION:</t>
  </si>
  <si>
    <t>05 BICOL</t>
  </si>
  <si>
    <t>CALENDAR YEAR:</t>
  </si>
  <si>
    <t>PROVINCE:</t>
  </si>
  <si>
    <t>SORSOGON</t>
  </si>
  <si>
    <t>QUARTER:</t>
  </si>
  <si>
    <t>4TH</t>
  </si>
  <si>
    <t>CITY/MUNICIPALITY:</t>
  </si>
  <si>
    <t>SANTA MAGDALENA</t>
  </si>
  <si>
    <t>Particulars</t>
  </si>
  <si>
    <t>LDRRM Fund</t>
  </si>
  <si>
    <t>Special Trust Fund</t>
  </si>
  <si>
    <t>NDRRM Fund</t>
  </si>
  <si>
    <t>From Other LGUs</t>
  </si>
  <si>
    <t>From Other
Sources</t>
  </si>
  <si>
    <t>Total</t>
  </si>
  <si>
    <t>Quick Response
Fund (QRF)
30%</t>
  </si>
  <si>
    <t>Mitigation Fund
70%</t>
  </si>
  <si>
    <t>AMOUNT</t>
  </si>
  <si>
    <t>APPROPRIATIONS</t>
  </si>
  <si>
    <t>BALANCE</t>
  </si>
  <si>
    <t>A. Sources of Funds</t>
  </si>
  <si>
    <t xml:space="preserve">     Current Appropriations</t>
  </si>
  <si>
    <t xml:space="preserve">     Continuing Appropriations</t>
  </si>
  <si>
    <t xml:space="preserve">     Previous Years' Appropriations Transferred to the Special Trust Fund</t>
  </si>
  <si>
    <t xml:space="preserve">       Transfer/Grants</t>
  </si>
  <si>
    <t xml:space="preserve">  </t>
  </si>
  <si>
    <t xml:space="preserve">       Total Funds Available</t>
  </si>
  <si>
    <t>B. Utilization</t>
  </si>
  <si>
    <t>A. DISASTER PREVENTION &amp; MITIGATION</t>
  </si>
  <si>
    <t>De- clogging of Canals, Cleaning and Clearing of Waterways</t>
  </si>
  <si>
    <t>Formulation/Updating of DRRM Plan &amp; Other Related Plans</t>
  </si>
  <si>
    <t>Mgt. and Operation of Weather Monitoring System and CCTV w/ Internet Connection</t>
  </si>
  <si>
    <t>B. DISASTER PREPAREDNESS</t>
  </si>
  <si>
    <t>Nat'l Disaster ResilienceMonth Activities (NDRM)</t>
  </si>
  <si>
    <t>Monitoring, Review and Assessment of BDRRMP</t>
  </si>
  <si>
    <t>Activation of Municipal Operation Center 24/7</t>
  </si>
  <si>
    <t>Procurement of Communication Equipment</t>
  </si>
  <si>
    <t>Procurement of DRR, Search and Rescue Equipment</t>
  </si>
  <si>
    <t>Procurement of IT Equipment</t>
  </si>
  <si>
    <t>Payment of Insurance Premium for Operation Center and LGU Building</t>
  </si>
  <si>
    <t>Payment of Insurance Premium for Emergency Responders</t>
  </si>
  <si>
    <t>Payment/Renewal of Communications Equipment Licenses</t>
  </si>
  <si>
    <t>DRRM Training and Seminars</t>
  </si>
  <si>
    <t>Conduct of Drills and Simulation Exercises</t>
  </si>
  <si>
    <t>Development &amp; Distribution of IEC Materials</t>
  </si>
  <si>
    <t>Installation of Warning Signages on Hazard Prone Areas and Directional Materials</t>
  </si>
  <si>
    <t>Stockpile Basic Emergency Supplies</t>
  </si>
  <si>
    <t>Support to COVID-19, EREID Activities &amp; Other DRR Related Asctivities</t>
  </si>
  <si>
    <t>Procurement of Other DRR Related Activities</t>
  </si>
  <si>
    <t>C. DISASTER RESPONSE</t>
  </si>
  <si>
    <t>Clearing Operation of Priority Road Network Needed for Evacuation, Rescue &amp; Relief Operation</t>
  </si>
  <si>
    <t>D. DISASTER REHABILITATION &amp; RECOVERY</t>
  </si>
  <si>
    <t>Construction/Rehab. Of Damaged Infra Facilities and Evacuation Center</t>
  </si>
  <si>
    <t>E. Unprogrammed Appropriation</t>
  </si>
  <si>
    <t>Unappropriated</t>
  </si>
  <si>
    <t>30% of 5%- QUICK RESPONSE FUND</t>
  </si>
  <si>
    <t>Quick Response Fund</t>
  </si>
  <si>
    <t>Weather Monitoring System</t>
  </si>
  <si>
    <t>IT Equipment</t>
  </si>
  <si>
    <t>DRR Equipment and Paraphernalia</t>
  </si>
  <si>
    <t>Procurement of Rescue Vehicle with Accessories(Add'l)</t>
  </si>
  <si>
    <t>Procurement of VHF Radio with NTC License</t>
  </si>
  <si>
    <t>Procurement of Information Education Campaign thru Outdoor Led Wall</t>
  </si>
  <si>
    <t>Procurement of Additional Base Radio for the Barangays</t>
  </si>
  <si>
    <t>Rehabilitation and Improvement of CCTV</t>
  </si>
  <si>
    <t>Improvement of Solar Power at Evacuation Center</t>
  </si>
  <si>
    <t>Procurement of Additional CCTV</t>
  </si>
  <si>
    <t xml:space="preserve">    Total Utilization</t>
  </si>
  <si>
    <t xml:space="preserve">    Unutilized Balance</t>
  </si>
  <si>
    <t>We hereby certify that we have reviewed the contents and hereby attest to the veracity and correctness of tha data or information contained in this document.</t>
  </si>
  <si>
    <t>ROMMEL F. GRUBA</t>
  </si>
  <si>
    <t>Local Accountant</t>
  </si>
  <si>
    <t>FDP Form 13 - Manpower Complement</t>
  </si>
  <si>
    <t xml:space="preserve">HUMAN RESOURCE COMPLEMENT </t>
  </si>
  <si>
    <t>Nature of Appointment or Employment</t>
  </si>
  <si>
    <t>Number</t>
  </si>
  <si>
    <t>Compensation and Other Benefits</t>
  </si>
  <si>
    <t>Salaries and Wages</t>
  </si>
  <si>
    <t>Other Monetary Benefits</t>
  </si>
  <si>
    <t>I. Permanent/Elective</t>
  </si>
  <si>
    <t>II. Co - Terminous</t>
  </si>
  <si>
    <t>III. Contractual</t>
  </si>
  <si>
    <t>IV. Job Order/ Contract of Service</t>
  </si>
  <si>
    <t>V. Casual</t>
  </si>
  <si>
    <t>Grand Total</t>
  </si>
  <si>
    <t>We hereby certify that we have reviewed the contents and hereby attest to the veracity and correctness of the data or information contained in this document.</t>
  </si>
  <si>
    <t>MYRA LUZ L. FUNGO</t>
  </si>
  <si>
    <t>MARK JEWERY G. LOZANO</t>
  </si>
  <si>
    <t>Human Resource Management Officer</t>
  </si>
  <si>
    <t>Local Chief Executive</t>
  </si>
  <si>
    <t>Notes:</t>
  </si>
  <si>
    <t>1. Contractual personnel are those whose employment in the government is in accordance with a special contract to undertake a specific work or job, requiring special or technical skills not available in the employing agency, to be accomplished within a specific period, which in no case shall exceed one year, and performs or accomplishes the specific work or job, under his own responsibility with a minimum of direction and supervision from the hiring agency. (Source: Presidential Decress No. 807 October 6, 1975)
2.Contract of Services/Job Orders are employees whose services rendered are not considered government services and do not enjoy the benefits enjoyed by government employees. The job order covers piece work or intermittent job of short duration not exceeding six months on a daily basis. (Source: Omnibus Rules Implementing Book V of E.O. No. 292 and Other Pertinent Civil Service Laws)</t>
  </si>
  <si>
    <t>FDP Form 11 - SEF Utilization</t>
  </si>
  <si>
    <t>(DepEd-DBM-DILG Joint Circular No. 1 s. 2017, SEF Budget Accountability Form No. 1)</t>
  </si>
  <si>
    <t>SPECIAL EDUCATION FUND UTILIZATION</t>
  </si>
  <si>
    <t xml:space="preserve">SORSOGON </t>
  </si>
  <si>
    <t>Balance Forwarded (2024)</t>
  </si>
  <si>
    <t>Receipt from SEF</t>
  </si>
  <si>
    <t>Total:</t>
  </si>
  <si>
    <t>Less:</t>
  </si>
  <si>
    <t>DISBURSEMENTS (broken down by expense class and by object of expenditures)</t>
  </si>
  <si>
    <t>Personal Services</t>
  </si>
  <si>
    <t xml:space="preserve">               * None</t>
  </si>
  <si>
    <t xml:space="preserve"> Sub-total</t>
  </si>
  <si>
    <t>Maintenance and Other Operating Expenses</t>
  </si>
  <si>
    <t>I. Operation and Maintenance of Public Schools</t>
  </si>
  <si>
    <t>1. District Office</t>
  </si>
  <si>
    <t xml:space="preserve">      a. Internet Subscription Expenses</t>
  </si>
  <si>
    <t>2. Talaonga National High School/ San Bartolome</t>
  </si>
  <si>
    <t>II. Construction/Repair of School Buildings</t>
  </si>
  <si>
    <t>1. Talaonga National High School/ San Bartolome</t>
  </si>
  <si>
    <t xml:space="preserve">       a. Repair of One Classroom</t>
  </si>
  <si>
    <t>2. Uson Elementary School</t>
  </si>
  <si>
    <t xml:space="preserve">      a. Roofing and Repair of Cielings</t>
  </si>
  <si>
    <t>3. San Rafael Elemenary School</t>
  </si>
  <si>
    <t xml:space="preserve">      a. Rehabilitation of Pathwalk</t>
  </si>
  <si>
    <t>4. Talaonga Elementary School</t>
  </si>
  <si>
    <t xml:space="preserve">      a. Installation of Steel Bars and Window Grills</t>
  </si>
  <si>
    <t>5. Manangkas Elementary School</t>
  </si>
  <si>
    <t xml:space="preserve">      a. Rehabilitation of Concrete Pathway</t>
  </si>
  <si>
    <t>6. Alig-igan Elementary School</t>
  </si>
  <si>
    <t xml:space="preserve">      a. Installation of School Gate and Finishing of Concrete Fence</t>
  </si>
  <si>
    <t>7. San Antonio Elementary School</t>
  </si>
  <si>
    <t>8. Sta. Magdalena Central School</t>
  </si>
  <si>
    <t xml:space="preserve">     a. Repair of SMCS One Unit Building</t>
  </si>
  <si>
    <t>9. Bilaoyon Elementary School</t>
  </si>
  <si>
    <t xml:space="preserve">      a. Repair of Water Sanitation</t>
  </si>
  <si>
    <t>III. Facilities and Equipment</t>
  </si>
  <si>
    <t>1. Sta. Magdalena National High School</t>
  </si>
  <si>
    <t xml:space="preserve">      a. Split -type Aircon - 2units</t>
  </si>
  <si>
    <t xml:space="preserve">      b. Speaker Sound System</t>
  </si>
  <si>
    <t>2. Alternative Learning System CLC</t>
  </si>
  <si>
    <t xml:space="preserve">      a. Classrom Furniture</t>
  </si>
  <si>
    <t xml:space="preserve">      a. Steel Cabinet</t>
  </si>
  <si>
    <t>3. San Sebastian Elemenary School</t>
  </si>
  <si>
    <t xml:space="preserve">      a. Laptop - 2units</t>
  </si>
  <si>
    <t>4. Salvacion Elementary School</t>
  </si>
  <si>
    <t xml:space="preserve">      a. Laptop</t>
  </si>
  <si>
    <t>5. Sta. Magdalena Central School</t>
  </si>
  <si>
    <t xml:space="preserve">      a. Tables and Chairs</t>
  </si>
  <si>
    <t>6. Sta. Magdalena Central School</t>
  </si>
  <si>
    <t xml:space="preserve">      a. Transformer  50KVA</t>
  </si>
  <si>
    <t>IV. Educational Research</t>
  </si>
  <si>
    <t>V. Purchase of Books and Periodicals</t>
  </si>
  <si>
    <t>VI. Sports Development</t>
  </si>
  <si>
    <t>VII. Feeding Program</t>
  </si>
  <si>
    <t>VIII. Others:</t>
  </si>
  <si>
    <t xml:space="preserve">     - Scouting</t>
  </si>
  <si>
    <t xml:space="preserve">     - Academic Contest</t>
  </si>
  <si>
    <t xml:space="preserve">     - Learning Materials</t>
  </si>
  <si>
    <t>Capital Outlay</t>
  </si>
  <si>
    <t xml:space="preserve">                 
</t>
  </si>
  <si>
    <t xml:space="preserve">               </t>
  </si>
  <si>
    <t>Balance</t>
  </si>
  <si>
    <t>We hereby certify that we  have reviewed the contents and hereby attest to the veracity and correctness of the data or Information contained in this document.</t>
  </si>
  <si>
    <t>FDP Form 6 - Trust Fund Utilization</t>
  </si>
  <si>
    <t>CONSOLIDATED QUARTERLY REPORT ON GOVERNMENT PROJECTS, PROGRAMS or ACTIVITIES</t>
  </si>
  <si>
    <t>Program or Project</t>
  </si>
  <si>
    <t>Location</t>
  </si>
  <si>
    <t>Total Cost</t>
  </si>
  <si>
    <t>Date Started</t>
  </si>
  <si>
    <t>Target Completion Date</t>
  </si>
  <si>
    <t>Project Status</t>
  </si>
  <si>
    <t>No. of Extensions, if any</t>
  </si>
  <si>
    <t>Remarks</t>
  </si>
  <si>
    <t>% of Completion</t>
  </si>
  <si>
    <t>Total Cost Incurred to Date</t>
  </si>
  <si>
    <t>Province of Sorsogon: 7k Program- KADUNUNGAN (PAN SA PAARALAN)</t>
  </si>
  <si>
    <t>Sta. Magdalena, Sorsogon</t>
  </si>
  <si>
    <t>On Going</t>
  </si>
  <si>
    <t>DOH- INCENTIVES FOR MUN. WIDE CERT. ZERO OPEN DEFACATION</t>
  </si>
  <si>
    <t>BLT Kitchen Model for the DepEd's School-based Feeding Program (SBFP) and other community feeding activities.</t>
  </si>
  <si>
    <t>Social Pension for Senior Citizens for C.Y. 2025</t>
  </si>
  <si>
    <t>COMPLETED</t>
  </si>
  <si>
    <t>Wages of 500 TUPAD workers under "Agaw TUPAD Sta. Magdalena: Achieving Green and Well-Maintaned Spaces Through Tupad"</t>
  </si>
  <si>
    <t>Province of Sorsogon: 7k Program- KALUSUGAN (SIMULA'T KATAPUSAN)</t>
  </si>
  <si>
    <t>Supplementary Feeding Program for ECCDC</t>
  </si>
  <si>
    <t xml:space="preserve">Completion/Upgrading/ Repair Of Sta. Magdalena Super Health </t>
  </si>
  <si>
    <t>ANITA B. CORREA</t>
  </si>
  <si>
    <t>Local Budget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</si>
</sst>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3409]dd\ mmmm\,\ yyyy;@"/>
  </numFmts>
  <fonts count="21" x14ac:knownFonts="1">
    <font>
      <sz val="11"/>
      <color rgb="FF000000"/>
      <name val="Calibri"/>
      <family val="2"/>
    </font>
    <font>
      <sz val="11"/>
      <color rgb="FF000000"/>
      <name val="Calibri"/>
      <family val="2"/>
    </font>
    <font>
      <sz val="7"/>
      <color rgb="FF000000"/>
      <name val="Calibri"/>
      <family val="2"/>
    </font>
    <font>
      <sz val="11"/>
      <color rgb="FFFF0000"/>
      <name val="Calibri"/>
      <family val="2"/>
    </font>
    <font>
      <b/>
      <sz val="12"/>
      <color rgb="FF000000"/>
      <name val="Calibri"/>
      <family val="2"/>
    </font>
    <font>
      <sz val="12"/>
      <color rgb="FF000000"/>
      <name val="Calibri"/>
      <family val="2"/>
    </font>
    <font>
      <b/>
      <u/>
      <sz val="12"/>
      <color rgb="FF000000"/>
      <name val="Calibri"/>
      <family val="2"/>
    </font>
    <font>
      <b/>
      <sz val="11"/>
      <color rgb="FF000000"/>
      <name val="Calibri"/>
      <family val="2"/>
    </font>
    <font>
      <b/>
      <u/>
      <sz val="11"/>
      <color rgb="FF000000"/>
      <name val="Calibri"/>
      <family val="2"/>
    </font>
    <font>
      <b/>
      <sz val="11"/>
      <color rgb="FFFF0000"/>
      <name val="Calibri"/>
      <family val="2"/>
    </font>
    <font>
      <sz val="12"/>
      <name val="Cambria"/>
      <family val="1"/>
    </font>
    <font>
      <sz val="11"/>
      <color theme="1"/>
      <name val="Calibri"/>
      <family val="2"/>
    </font>
    <font>
      <sz val="8"/>
      <color rgb="FF000000"/>
      <name val="Calibri"/>
      <family val="2"/>
    </font>
    <font>
      <u val="singleAccounting"/>
      <sz val="11"/>
      <color rgb="FF000000"/>
      <name val="Calibri"/>
      <family val="2"/>
    </font>
    <font>
      <b/>
      <sz val="11"/>
      <color theme="1"/>
      <name val="Tw Cen MT"/>
      <family val="2"/>
    </font>
    <font>
      <sz val="11"/>
      <color theme="1"/>
      <name val="Tw Cen MT"/>
      <family val="2"/>
    </font>
    <font>
      <sz val="10"/>
      <color rgb="FF000000"/>
      <name val="Calibri"/>
      <family val="2"/>
    </font>
    <font>
      <sz val="10"/>
      <color theme="1"/>
      <name val="Century Gothic"/>
      <family val="2"/>
    </font>
    <font>
      <sz val="11"/>
      <name val="Calibri"/>
      <family val="2"/>
    </font>
    <font>
      <b/>
      <u/>
      <sz val="14"/>
      <color rgb="FF000000"/>
      <name val="Calibri"/>
      <family val="2"/>
    </font>
    <font>
      <b/>
      <sz val="13"/>
      <color rgb="FF000000"/>
      <name val="Arial"/>
      <family val="2"/>
    </font>
  </fonts>
  <fills count="4">
    <fill>
      <patternFill patternType="none"/>
    </fill>
    <fill>
      <patternFill patternType="gray125"/>
    </fill>
    <fill>
      <patternFill patternType="solid">
        <fgColor theme="1" tint="0.499984740745262"/>
        <bgColor indexed="64"/>
      </patternFill>
    </fill>
    <fill>
      <patternFill patternType="solid">
        <fgColor theme="0" tint="-0.499984740745262"/>
        <bgColor indexed="64"/>
      </patternFill>
    </fill>
  </fills>
  <borders count="42">
    <border>
      <left/>
      <right/>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thin">
        <color rgb="FF000000"/>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style="thin">
        <color indexed="64"/>
      </top>
      <bottom style="thin">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250">
    <xf numFmtId="0" fontId="0" fillId="0" borderId="0" xfId="0"/>
    <xf numFmtId="0" fontId="2" fillId="0" borderId="0" xfId="0" applyFont="1" applyAlignment="1">
      <alignment vertical="center"/>
    </xf>
    <xf numFmtId="43" fontId="2" fillId="0" borderId="0" xfId="1" applyFont="1" applyFill="1" applyAlignment="1" applyProtection="1">
      <alignment vertical="center" wrapText="1"/>
      <protection locked="0"/>
    </xf>
    <xf numFmtId="43" fontId="0" fillId="0" borderId="0" xfId="1" applyFont="1" applyFill="1" applyAlignment="1" applyProtection="1">
      <alignment vertical="center"/>
      <protection locked="0"/>
    </xf>
    <xf numFmtId="43" fontId="0" fillId="0" borderId="0" xfId="1" applyFont="1" applyFill="1" applyAlignment="1">
      <alignment vertical="center"/>
    </xf>
    <xf numFmtId="43" fontId="3" fillId="0" borderId="0" xfId="1" applyFont="1" applyFill="1" applyAlignment="1">
      <alignment vertical="center"/>
    </xf>
    <xf numFmtId="0" fontId="0" fillId="0" borderId="0" xfId="0" applyAlignment="1">
      <alignment vertical="center"/>
    </xf>
    <xf numFmtId="43" fontId="3" fillId="0" borderId="0" xfId="1" applyFont="1" applyFill="1" applyAlignment="1" applyProtection="1">
      <alignment vertical="center"/>
      <protection locked="0"/>
    </xf>
    <xf numFmtId="0" fontId="0" fillId="0" borderId="0" xfId="0" applyAlignment="1" applyProtection="1">
      <alignment vertical="center"/>
      <protection locked="0"/>
    </xf>
    <xf numFmtId="0" fontId="2" fillId="0" borderId="0" xfId="0" applyFont="1" applyAlignment="1" applyProtection="1">
      <alignment vertical="center"/>
      <protection locked="0"/>
    </xf>
    <xf numFmtId="0" fontId="4" fillId="0" borderId="0" xfId="0" applyFont="1" applyAlignment="1" applyProtection="1">
      <alignment vertical="center"/>
      <protection locked="0"/>
    </xf>
    <xf numFmtId="43" fontId="4" fillId="0" borderId="0" xfId="1" applyFont="1" applyFill="1" applyAlignment="1" applyProtection="1">
      <alignment vertical="center"/>
      <protection locked="0"/>
    </xf>
    <xf numFmtId="43" fontId="5" fillId="0" borderId="0" xfId="1" applyFont="1" applyFill="1" applyAlignment="1" applyProtection="1">
      <alignment vertical="center"/>
      <protection locked="0"/>
    </xf>
    <xf numFmtId="0" fontId="4" fillId="0" borderId="0" xfId="0" applyFont="1" applyAlignment="1">
      <alignment horizontal="left" vertical="center"/>
    </xf>
    <xf numFmtId="43" fontId="6" fillId="0" borderId="0" xfId="1" applyFont="1" applyFill="1" applyBorder="1" applyAlignment="1">
      <alignment vertical="center"/>
    </xf>
    <xf numFmtId="43" fontId="4" fillId="0" borderId="0" xfId="1" applyFont="1" applyFill="1" applyBorder="1" applyAlignment="1" applyProtection="1">
      <alignment horizontal="center" vertical="center"/>
      <protection locked="0"/>
    </xf>
    <xf numFmtId="43" fontId="4" fillId="0" borderId="0" xfId="1" applyFont="1" applyFill="1" applyBorder="1" applyAlignment="1">
      <alignment horizontal="center" vertical="center" wrapText="1"/>
    </xf>
    <xf numFmtId="0" fontId="6" fillId="0" borderId="0" xfId="1" applyNumberFormat="1" applyFont="1" applyFill="1" applyBorder="1" applyAlignment="1" applyProtection="1">
      <alignment horizontal="center" vertical="center"/>
      <protection locked="0"/>
    </xf>
    <xf numFmtId="43" fontId="5" fillId="0" borderId="0" xfId="1" applyFont="1" applyFill="1" applyBorder="1" applyAlignment="1" applyProtection="1">
      <alignment horizontal="center" vertical="center"/>
      <protection locked="0"/>
    </xf>
    <xf numFmtId="43" fontId="0" fillId="0" borderId="0" xfId="1" applyFont="1" applyFill="1" applyAlignment="1" applyProtection="1">
      <alignment horizontal="center" vertical="center"/>
      <protection locked="0"/>
    </xf>
    <xf numFmtId="43" fontId="0" fillId="0" borderId="0" xfId="1" applyFont="1" applyFill="1" applyAlignment="1">
      <alignment horizontal="center" vertical="center"/>
    </xf>
    <xf numFmtId="43" fontId="3" fillId="0" borderId="0" xfId="1" applyFont="1" applyFill="1" applyAlignment="1">
      <alignment horizontal="center" vertical="center"/>
    </xf>
    <xf numFmtId="0" fontId="0" fillId="0" borderId="0" xfId="0" applyAlignment="1">
      <alignment horizontal="center" vertical="center"/>
    </xf>
    <xf numFmtId="43" fontId="6" fillId="0" borderId="0" xfId="1" applyFont="1" applyFill="1" applyBorder="1" applyAlignment="1">
      <alignment horizontal="left" vertical="center" wrapText="1"/>
    </xf>
    <xf numFmtId="43" fontId="5" fillId="0" borderId="0" xfId="1" applyFont="1" applyFill="1" applyBorder="1" applyAlignment="1" applyProtection="1">
      <alignment vertical="center" wrapText="1"/>
      <protection locked="0"/>
    </xf>
    <xf numFmtId="43" fontId="4" fillId="0" borderId="0" xfId="1" applyFont="1" applyFill="1" applyBorder="1" applyAlignment="1">
      <alignment vertical="center" wrapText="1"/>
    </xf>
    <xf numFmtId="43" fontId="6" fillId="0" borderId="0" xfId="1" applyFont="1" applyFill="1" applyBorder="1" applyAlignment="1" applyProtection="1">
      <alignment horizontal="center" vertical="center" wrapText="1"/>
      <protection locked="0"/>
    </xf>
    <xf numFmtId="43" fontId="5" fillId="0" borderId="0" xfId="1" applyFont="1" applyFill="1" applyBorder="1" applyAlignment="1" applyProtection="1">
      <alignment vertical="center"/>
      <protection locked="0"/>
    </xf>
    <xf numFmtId="0" fontId="7" fillId="0" borderId="0" xfId="0" applyFont="1" applyAlignment="1">
      <alignment horizontal="left" vertical="center"/>
    </xf>
    <xf numFmtId="43" fontId="8" fillId="0" borderId="0" xfId="1" applyFont="1" applyFill="1" applyBorder="1" applyAlignment="1">
      <alignment horizontal="left" vertical="center"/>
    </xf>
    <xf numFmtId="43" fontId="0" fillId="0" borderId="0" xfId="1" applyFont="1" applyFill="1" applyBorder="1" applyAlignment="1" applyProtection="1">
      <alignment vertical="center"/>
      <protection locked="0"/>
    </xf>
    <xf numFmtId="43" fontId="7" fillId="0" borderId="0" xfId="1" applyFont="1" applyFill="1" applyBorder="1" applyAlignment="1" applyProtection="1">
      <alignment vertical="center"/>
      <protection locked="0"/>
    </xf>
    <xf numFmtId="0" fontId="7" fillId="0" borderId="0" xfId="0" applyFont="1" applyAlignment="1" applyProtection="1">
      <alignment vertical="center"/>
      <protection locked="0"/>
    </xf>
    <xf numFmtId="43" fontId="0" fillId="0" borderId="7" xfId="1" applyFont="1" applyFill="1" applyBorder="1" applyAlignment="1" applyProtection="1">
      <alignment vertical="center"/>
      <protection locked="0"/>
    </xf>
    <xf numFmtId="43" fontId="0" fillId="0" borderId="8" xfId="1" applyFont="1" applyFill="1" applyBorder="1" applyAlignment="1">
      <alignment vertical="center"/>
    </xf>
    <xf numFmtId="43" fontId="3" fillId="0" borderId="8" xfId="1" applyFont="1" applyFill="1" applyBorder="1" applyAlignment="1">
      <alignment vertical="center"/>
    </xf>
    <xf numFmtId="0" fontId="1" fillId="0" borderId="8" xfId="0" applyFont="1" applyBorder="1" applyAlignment="1">
      <alignment horizontal="center" vertical="center"/>
    </xf>
    <xf numFmtId="0" fontId="5" fillId="0" borderId="4" xfId="0" applyFont="1" applyBorder="1" applyAlignment="1">
      <alignment vertical="center"/>
    </xf>
    <xf numFmtId="43" fontId="5" fillId="0" borderId="9" xfId="1" applyFont="1" applyFill="1" applyBorder="1" applyAlignment="1">
      <alignment vertical="center"/>
    </xf>
    <xf numFmtId="43" fontId="5" fillId="0" borderId="10" xfId="1" applyFont="1" applyFill="1" applyBorder="1" applyAlignment="1">
      <alignment vertical="center"/>
    </xf>
    <xf numFmtId="0" fontId="0" fillId="0" borderId="8" xfId="0" applyBorder="1" applyAlignment="1">
      <alignment vertical="center"/>
    </xf>
    <xf numFmtId="0" fontId="5" fillId="0" borderId="11" xfId="0" applyFont="1" applyBorder="1" applyAlignment="1">
      <alignment vertical="center"/>
    </xf>
    <xf numFmtId="43" fontId="5" fillId="0" borderId="8" xfId="1" applyFont="1" applyFill="1" applyBorder="1" applyAlignment="1">
      <alignment vertical="center"/>
    </xf>
    <xf numFmtId="43" fontId="5" fillId="0" borderId="12" xfId="1" applyFont="1" applyFill="1" applyBorder="1" applyAlignment="1">
      <alignment vertical="center"/>
    </xf>
    <xf numFmtId="0" fontId="5" fillId="0" borderId="13" xfId="0" applyFont="1" applyBorder="1" applyAlignment="1">
      <alignment vertical="center" wrapText="1"/>
    </xf>
    <xf numFmtId="43" fontId="5" fillId="0" borderId="14" xfId="1" applyFont="1" applyFill="1" applyBorder="1" applyAlignment="1">
      <alignment vertical="center" wrapText="1"/>
    </xf>
    <xf numFmtId="43" fontId="5" fillId="0" borderId="15" xfId="1" applyFont="1" applyFill="1" applyBorder="1" applyAlignment="1">
      <alignment vertical="center"/>
    </xf>
    <xf numFmtId="0" fontId="4" fillId="0" borderId="16" xfId="0" applyFont="1" applyBorder="1" applyAlignment="1">
      <alignment horizontal="left" vertical="center"/>
    </xf>
    <xf numFmtId="43" fontId="4" fillId="0" borderId="8" xfId="1" applyFont="1" applyFill="1" applyBorder="1" applyAlignment="1">
      <alignment horizontal="left" vertical="center" wrapText="1"/>
    </xf>
    <xf numFmtId="43" fontId="4" fillId="0" borderId="12" xfId="1" applyFont="1" applyFill="1" applyBorder="1" applyAlignment="1">
      <alignment horizontal="left" vertical="center"/>
    </xf>
    <xf numFmtId="43" fontId="7" fillId="0" borderId="7" xfId="1" applyFont="1" applyFill="1" applyBorder="1" applyAlignment="1" applyProtection="1">
      <alignment horizontal="left" vertical="center"/>
      <protection locked="0"/>
    </xf>
    <xf numFmtId="43" fontId="7" fillId="0" borderId="8" xfId="1" applyFont="1" applyFill="1" applyBorder="1" applyAlignment="1">
      <alignment horizontal="left" vertical="center"/>
    </xf>
    <xf numFmtId="43" fontId="9" fillId="0" borderId="8" xfId="1" applyFont="1" applyFill="1" applyBorder="1" applyAlignment="1">
      <alignment horizontal="left" vertical="center"/>
    </xf>
    <xf numFmtId="0" fontId="7" fillId="0" borderId="8" xfId="0" applyFont="1" applyBorder="1" applyAlignment="1">
      <alignment horizontal="left" vertical="center"/>
    </xf>
    <xf numFmtId="0" fontId="5" fillId="0" borderId="17" xfId="0" applyFont="1" applyBorder="1" applyAlignment="1">
      <alignment vertical="center" wrapText="1"/>
    </xf>
    <xf numFmtId="43" fontId="5" fillId="0" borderId="18" xfId="1" applyFont="1" applyFill="1" applyBorder="1" applyAlignment="1">
      <alignment vertical="center" wrapText="1"/>
    </xf>
    <xf numFmtId="43" fontId="5" fillId="0" borderId="19" xfId="1" applyFont="1" applyFill="1" applyBorder="1" applyAlignment="1">
      <alignment vertical="center" wrapText="1"/>
    </xf>
    <xf numFmtId="0" fontId="4" fillId="0" borderId="4" xfId="0" applyFont="1" applyBorder="1" applyAlignment="1">
      <alignment vertical="center"/>
    </xf>
    <xf numFmtId="43" fontId="4" fillId="0" borderId="20" xfId="1" applyFont="1" applyFill="1" applyBorder="1" applyAlignment="1">
      <alignment vertical="center"/>
    </xf>
    <xf numFmtId="43" fontId="4" fillId="0" borderId="21" xfId="1" applyFont="1" applyFill="1" applyBorder="1" applyAlignment="1">
      <alignment vertical="center"/>
    </xf>
    <xf numFmtId="43" fontId="7" fillId="0" borderId="7" xfId="1" applyFont="1" applyFill="1" applyBorder="1" applyAlignment="1" applyProtection="1">
      <alignment vertical="center"/>
      <protection locked="0"/>
    </xf>
    <xf numFmtId="43" fontId="7" fillId="0" borderId="8" xfId="1" applyFont="1" applyFill="1" applyBorder="1" applyAlignment="1">
      <alignment vertical="center"/>
    </xf>
    <xf numFmtId="43" fontId="9" fillId="0" borderId="8" xfId="1" applyFont="1" applyFill="1" applyBorder="1" applyAlignment="1">
      <alignment vertical="center"/>
    </xf>
    <xf numFmtId="0" fontId="7" fillId="0" borderId="8" xfId="0" applyFont="1" applyBorder="1" applyAlignment="1">
      <alignment vertical="center"/>
    </xf>
    <xf numFmtId="0" fontId="7" fillId="0" borderId="0" xfId="0" applyFont="1" applyAlignment="1">
      <alignment vertical="center"/>
    </xf>
    <xf numFmtId="43" fontId="5" fillId="0" borderId="20" xfId="1" applyFont="1" applyFill="1" applyBorder="1" applyAlignment="1">
      <alignment vertical="center"/>
    </xf>
    <xf numFmtId="43" fontId="5" fillId="0" borderId="21" xfId="1" applyFont="1" applyFill="1" applyBorder="1" applyAlignment="1">
      <alignment vertical="center"/>
    </xf>
    <xf numFmtId="43" fontId="4" fillId="2" borderId="21" xfId="1" applyFont="1" applyFill="1" applyBorder="1" applyAlignment="1">
      <alignment vertical="center"/>
    </xf>
    <xf numFmtId="0" fontId="10" fillId="0" borderId="16" xfId="0" applyFont="1" applyBorder="1" applyAlignment="1">
      <alignment vertical="center" wrapText="1"/>
    </xf>
    <xf numFmtId="43" fontId="0" fillId="0" borderId="8" xfId="0" applyNumberFormat="1" applyBorder="1" applyAlignment="1">
      <alignment vertical="center"/>
    </xf>
    <xf numFmtId="43" fontId="5" fillId="2" borderId="21" xfId="1" applyFont="1" applyFill="1" applyBorder="1" applyAlignment="1">
      <alignment vertical="center"/>
    </xf>
    <xf numFmtId="0" fontId="5" fillId="0" borderId="4" xfId="0" applyFont="1" applyBorder="1" applyAlignment="1">
      <alignment vertical="center" wrapText="1"/>
    </xf>
    <xf numFmtId="0" fontId="4" fillId="2" borderId="24" xfId="0" applyFont="1" applyFill="1" applyBorder="1" applyAlignment="1">
      <alignment vertical="center" wrapText="1"/>
    </xf>
    <xf numFmtId="43" fontId="4" fillId="2" borderId="25" xfId="1" applyFont="1" applyFill="1" applyBorder="1" applyAlignment="1">
      <alignment vertical="center"/>
    </xf>
    <xf numFmtId="43" fontId="4" fillId="2" borderId="20" xfId="1" applyFont="1" applyFill="1" applyBorder="1" applyAlignment="1">
      <alignment vertical="center"/>
    </xf>
    <xf numFmtId="0" fontId="10" fillId="0" borderId="16" xfId="0" applyFont="1" applyBorder="1" applyAlignment="1">
      <alignment horizontal="left" vertical="center" wrapText="1"/>
    </xf>
    <xf numFmtId="0" fontId="10" fillId="0" borderId="8" xfId="0" applyFont="1" applyBorder="1" applyAlignment="1">
      <alignment vertical="center" wrapText="1"/>
    </xf>
    <xf numFmtId="43" fontId="5" fillId="0" borderId="26" xfId="1" applyFont="1" applyFill="1" applyBorder="1" applyAlignment="1">
      <alignment vertical="center"/>
    </xf>
    <xf numFmtId="0" fontId="4" fillId="3" borderId="27" xfId="0" applyFont="1" applyFill="1" applyBorder="1" applyAlignment="1">
      <alignment vertical="center" wrapText="1"/>
    </xf>
    <xf numFmtId="43" fontId="4" fillId="3" borderId="25" xfId="1" applyFont="1" applyFill="1" applyBorder="1" applyAlignment="1">
      <alignment vertical="center"/>
    </xf>
    <xf numFmtId="43" fontId="4" fillId="3" borderId="20" xfId="1" applyFont="1" applyFill="1" applyBorder="1" applyAlignment="1">
      <alignment vertical="center"/>
    </xf>
    <xf numFmtId="43" fontId="5" fillId="3" borderId="21" xfId="1" applyFont="1" applyFill="1" applyBorder="1" applyAlignment="1">
      <alignment vertical="center"/>
    </xf>
    <xf numFmtId="0" fontId="4" fillId="2" borderId="28" xfId="0" applyFont="1" applyFill="1" applyBorder="1" applyAlignment="1">
      <alignment vertical="center" wrapText="1"/>
    </xf>
    <xf numFmtId="43" fontId="9" fillId="0" borderId="8" xfId="1" applyFont="1" applyBorder="1" applyAlignment="1">
      <alignment vertical="center"/>
    </xf>
    <xf numFmtId="0" fontId="4" fillId="2" borderId="4" xfId="0" applyFont="1" applyFill="1" applyBorder="1" applyAlignment="1">
      <alignment vertical="center" wrapText="1"/>
    </xf>
    <xf numFmtId="0" fontId="10" fillId="0" borderId="29" xfId="0" applyFont="1" applyBorder="1" applyAlignment="1">
      <alignment vertical="center" wrapText="1"/>
    </xf>
    <xf numFmtId="0" fontId="10" fillId="0" borderId="8" xfId="0" applyFont="1" applyBorder="1" applyAlignment="1">
      <alignment vertical="center"/>
    </xf>
    <xf numFmtId="0" fontId="5" fillId="0" borderId="11" xfId="0" applyFont="1" applyBorder="1" applyAlignment="1">
      <alignment vertical="center" wrapText="1"/>
    </xf>
    <xf numFmtId="0" fontId="4" fillId="0" borderId="30" xfId="0" applyFont="1" applyBorder="1" applyAlignment="1">
      <alignment vertical="center"/>
    </xf>
    <xf numFmtId="43" fontId="4" fillId="0" borderId="31" xfId="1" applyFont="1" applyFill="1" applyBorder="1" applyAlignment="1">
      <alignment vertical="center"/>
    </xf>
    <xf numFmtId="43" fontId="4" fillId="0" borderId="32" xfId="1" applyFont="1" applyFill="1" applyBorder="1" applyAlignment="1">
      <alignment vertical="center"/>
    </xf>
    <xf numFmtId="0" fontId="5" fillId="0" borderId="0" xfId="0" applyFont="1" applyAlignment="1" applyProtection="1">
      <alignment vertical="center"/>
      <protection locked="0"/>
    </xf>
    <xf numFmtId="43" fontId="0" fillId="0" borderId="0" xfId="0" applyNumberFormat="1" applyAlignment="1" applyProtection="1">
      <alignment vertical="center"/>
      <protection locked="0"/>
    </xf>
    <xf numFmtId="43" fontId="3" fillId="0" borderId="0" xfId="1"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5" fillId="0" borderId="0" xfId="0" applyFont="1" applyAlignment="1">
      <alignment horizontal="left" vertical="center" wrapText="1"/>
    </xf>
    <xf numFmtId="43" fontId="5" fillId="0" borderId="0" xfId="1" applyFont="1" applyFill="1" applyAlignment="1">
      <alignment horizontal="left" vertical="center" wrapText="1"/>
    </xf>
    <xf numFmtId="43" fontId="5" fillId="0" borderId="0" xfId="1" applyFont="1" applyFill="1" applyAlignment="1">
      <alignment vertical="center"/>
    </xf>
    <xf numFmtId="43" fontId="5" fillId="0" borderId="0" xfId="1" applyFont="1" applyFill="1" applyBorder="1" applyAlignment="1">
      <alignment vertical="center"/>
    </xf>
    <xf numFmtId="43" fontId="5" fillId="0" borderId="0" xfId="1" applyFont="1" applyFill="1" applyAlignment="1">
      <alignment horizontal="center" vertical="center"/>
    </xf>
    <xf numFmtId="9" fontId="3" fillId="0" borderId="0" xfId="2" applyFont="1" applyFill="1" applyAlignment="1" applyProtection="1">
      <alignment vertical="center"/>
      <protection locked="0"/>
    </xf>
    <xf numFmtId="9" fontId="0" fillId="0" borderId="0" xfId="2" applyFont="1" applyFill="1" applyAlignment="1">
      <alignment vertical="center"/>
    </xf>
    <xf numFmtId="0" fontId="4" fillId="2" borderId="11" xfId="0" applyFont="1" applyFill="1" applyBorder="1" applyAlignment="1">
      <alignment horizontal="left" vertical="center"/>
    </xf>
    <xf numFmtId="0" fontId="4" fillId="2" borderId="22" xfId="0" applyFont="1" applyFill="1" applyBorder="1" applyAlignment="1">
      <alignment horizontal="left" vertical="center"/>
    </xf>
    <xf numFmtId="0" fontId="4" fillId="2" borderId="23" xfId="0" applyFont="1" applyFill="1" applyBorder="1" applyAlignment="1">
      <alignment horizontal="left" vertical="center"/>
    </xf>
    <xf numFmtId="0" fontId="4" fillId="2" borderId="11"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5" fillId="0" borderId="0" xfId="0" applyFont="1" applyAlignment="1">
      <alignment horizontal="center" vertical="center" wrapText="1"/>
    </xf>
    <xf numFmtId="43" fontId="4" fillId="0" borderId="33" xfId="1" applyFont="1" applyFill="1" applyBorder="1" applyAlignment="1">
      <alignment horizontal="center" vertical="center"/>
    </xf>
    <xf numFmtId="43" fontId="5" fillId="0" borderId="0" xfId="1" applyFont="1" applyFill="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43" fontId="4" fillId="0" borderId="2" xfId="1" applyFont="1" applyFill="1" applyBorder="1" applyAlignment="1">
      <alignment horizontal="center" vertical="center"/>
    </xf>
    <xf numFmtId="43" fontId="4" fillId="0" borderId="2" xfId="1" applyFont="1" applyFill="1" applyBorder="1" applyAlignment="1">
      <alignment horizontal="center" vertical="center" wrapText="1"/>
    </xf>
    <xf numFmtId="43" fontId="4" fillId="0" borderId="5" xfId="1" applyFont="1" applyFill="1" applyBorder="1" applyAlignment="1">
      <alignment horizontal="center" vertical="center" wrapText="1"/>
    </xf>
    <xf numFmtId="43" fontId="4" fillId="0" borderId="3" xfId="1" applyFont="1" applyFill="1" applyBorder="1" applyAlignment="1">
      <alignment horizontal="center" vertical="center" wrapText="1"/>
    </xf>
    <xf numFmtId="43" fontId="4" fillId="0" borderId="6" xfId="1" applyFont="1" applyFill="1" applyBorder="1" applyAlignment="1">
      <alignment horizontal="center" vertical="center" wrapText="1"/>
    </xf>
    <xf numFmtId="43" fontId="4" fillId="0" borderId="5" xfId="1" applyFont="1" applyFill="1" applyBorder="1" applyAlignment="1">
      <alignment horizontal="center" vertical="center"/>
    </xf>
    <xf numFmtId="0" fontId="2"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top" wrapText="1"/>
      <protection locked="0"/>
    </xf>
    <xf numFmtId="0" fontId="4" fillId="0" borderId="0" xfId="0" applyFont="1" applyAlignment="1">
      <alignment horizontal="center"/>
    </xf>
    <xf numFmtId="0" fontId="7" fillId="0" borderId="0" xfId="0" applyFont="1" applyProtection="1">
      <protection locked="0"/>
    </xf>
    <xf numFmtId="0" fontId="1" fillId="0" borderId="0" xfId="0" applyFont="1" applyAlignment="1">
      <alignment horizontal="left" vertical="center"/>
    </xf>
    <xf numFmtId="0" fontId="7"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0" xfId="0" applyFont="1" applyProtection="1">
      <protection locked="0"/>
    </xf>
    <xf numFmtId="0" fontId="7" fillId="0" borderId="0" xfId="0" applyFont="1"/>
    <xf numFmtId="0" fontId="1" fillId="0" borderId="0" xfId="0" applyFont="1" applyAlignment="1">
      <alignment horizontal="left" wrapText="1"/>
    </xf>
    <xf numFmtId="0" fontId="1" fillId="0" borderId="0" xfId="0" applyFont="1" applyAlignment="1" applyProtection="1">
      <alignment horizontal="left" wrapText="1"/>
      <protection locked="0"/>
    </xf>
    <xf numFmtId="0" fontId="1" fillId="0" borderId="0" xfId="0" applyFont="1" applyAlignment="1">
      <alignment horizontal="left"/>
    </xf>
    <xf numFmtId="0" fontId="7" fillId="0" borderId="8" xfId="0" applyFont="1" applyBorder="1" applyAlignment="1">
      <alignment horizontal="center" vertical="center"/>
    </xf>
    <xf numFmtId="0" fontId="7" fillId="0" borderId="8" xfId="0" applyFont="1" applyBorder="1" applyAlignment="1">
      <alignment horizontal="center" vertical="center" wrapText="1"/>
    </xf>
    <xf numFmtId="0" fontId="1" fillId="0" borderId="8" xfId="0" applyFont="1" applyBorder="1" applyAlignment="1">
      <alignment horizontal="left" vertical="center"/>
    </xf>
    <xf numFmtId="43" fontId="1" fillId="0" borderId="8" xfId="1" applyFont="1" applyFill="1" applyBorder="1" applyAlignment="1">
      <alignment horizontal="center" vertical="center"/>
    </xf>
    <xf numFmtId="43" fontId="7" fillId="0" borderId="8" xfId="0" applyNumberFormat="1" applyFont="1" applyBorder="1" applyAlignment="1">
      <alignment horizontal="center" vertical="center"/>
    </xf>
    <xf numFmtId="0" fontId="1" fillId="0" borderId="8" xfId="0" applyFont="1" applyBorder="1" applyAlignment="1">
      <alignment horizontal="left"/>
    </xf>
    <xf numFmtId="0" fontId="1" fillId="0" borderId="8" xfId="0" applyFont="1" applyBorder="1" applyAlignment="1">
      <alignment horizontal="center"/>
    </xf>
    <xf numFmtId="43" fontId="1" fillId="0" borderId="8" xfId="1" applyFont="1" applyFill="1" applyBorder="1"/>
    <xf numFmtId="0" fontId="1" fillId="0" borderId="8" xfId="0" applyFont="1" applyBorder="1"/>
    <xf numFmtId="0" fontId="7" fillId="0" borderId="8" xfId="0" applyFont="1" applyBorder="1" applyAlignment="1">
      <alignment horizontal="left"/>
    </xf>
    <xf numFmtId="0" fontId="7" fillId="0" borderId="8" xfId="0" applyFont="1" applyBorder="1" applyAlignment="1">
      <alignment horizontal="center"/>
    </xf>
    <xf numFmtId="43" fontId="7" fillId="0" borderId="8" xfId="0" applyNumberFormat="1" applyFont="1" applyBorder="1"/>
    <xf numFmtId="0" fontId="1" fillId="0" borderId="0" xfId="0" applyFont="1" applyAlignment="1" applyProtection="1">
      <alignment horizontal="left" wrapText="1"/>
      <protection locked="0"/>
    </xf>
    <xf numFmtId="0" fontId="12" fillId="0" borderId="0" xfId="0" applyFont="1" applyProtection="1">
      <protection locked="0"/>
    </xf>
    <xf numFmtId="0" fontId="8" fillId="0" borderId="0" xfId="0" applyFont="1" applyAlignment="1" applyProtection="1">
      <alignment horizontal="center"/>
      <protection locked="0"/>
    </xf>
    <xf numFmtId="0" fontId="8" fillId="0" borderId="0" xfId="0" applyFont="1" applyAlignment="1" applyProtection="1">
      <alignment horizontal="center"/>
      <protection locked="0"/>
    </xf>
    <xf numFmtId="0" fontId="8" fillId="0" borderId="0" xfId="0" applyFont="1" applyProtection="1">
      <protection locked="0"/>
    </xf>
    <xf numFmtId="0" fontId="1" fillId="0" borderId="0" xfId="0" applyFont="1" applyAlignment="1" applyProtection="1">
      <alignment horizontal="center"/>
      <protection locked="0"/>
    </xf>
    <xf numFmtId="0" fontId="1" fillId="0" borderId="0" xfId="0" applyFont="1" applyAlignment="1" applyProtection="1">
      <alignment horizontal="center"/>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vertical="top"/>
      <protection locked="0"/>
    </xf>
    <xf numFmtId="0" fontId="2" fillId="0" borderId="0" xfId="3" applyFont="1"/>
    <xf numFmtId="0" fontId="2" fillId="0" borderId="0" xfId="3" applyFont="1" applyAlignment="1">
      <alignment vertical="center" wrapText="1"/>
    </xf>
    <xf numFmtId="0" fontId="2" fillId="0" borderId="0" xfId="3" applyFont="1" applyAlignment="1" applyProtection="1">
      <alignment vertical="center" wrapText="1"/>
      <protection locked="0"/>
    </xf>
    <xf numFmtId="0" fontId="1" fillId="0" borderId="0" xfId="3" applyProtection="1">
      <protection locked="0"/>
    </xf>
    <xf numFmtId="43" fontId="0" fillId="0" borderId="0" xfId="4" applyFont="1" applyFill="1"/>
    <xf numFmtId="0" fontId="1" fillId="0" borderId="0" xfId="3"/>
    <xf numFmtId="0" fontId="1" fillId="0" borderId="0" xfId="3" applyAlignment="1">
      <alignment vertical="center"/>
    </xf>
    <xf numFmtId="0" fontId="1" fillId="0" borderId="0" xfId="3" applyAlignment="1" applyProtection="1">
      <alignment vertical="center"/>
      <protection locked="0"/>
    </xf>
    <xf numFmtId="43" fontId="0" fillId="0" borderId="0" xfId="4" applyFont="1" applyFill="1" applyAlignment="1" applyProtection="1">
      <alignment vertical="center"/>
      <protection locked="0"/>
    </xf>
    <xf numFmtId="0" fontId="7" fillId="0" borderId="0" xfId="3" applyFont="1" applyAlignment="1">
      <alignment horizontal="center"/>
    </xf>
    <xf numFmtId="0" fontId="7" fillId="0" borderId="0" xfId="3" applyFont="1" applyProtection="1">
      <protection locked="0"/>
    </xf>
    <xf numFmtId="0" fontId="7" fillId="0" borderId="0" xfId="3" applyFont="1" applyAlignment="1">
      <alignment vertical="center"/>
    </xf>
    <xf numFmtId="0" fontId="1" fillId="0" borderId="0" xfId="3" applyAlignment="1">
      <alignment horizontal="left" vertical="center"/>
    </xf>
    <xf numFmtId="0" fontId="1" fillId="0" borderId="0" xfId="3" applyAlignment="1" applyProtection="1">
      <alignment horizontal="left" vertical="center"/>
      <protection locked="0"/>
    </xf>
    <xf numFmtId="0" fontId="7" fillId="0" borderId="0" xfId="3" applyFont="1"/>
    <xf numFmtId="0" fontId="1" fillId="0" borderId="0" xfId="3" applyAlignment="1">
      <alignment wrapText="1"/>
    </xf>
    <xf numFmtId="0" fontId="1" fillId="0" borderId="0" xfId="3" applyAlignment="1">
      <alignment horizontal="left" wrapText="1"/>
    </xf>
    <xf numFmtId="0" fontId="7" fillId="0" borderId="0" xfId="3" applyFont="1" applyAlignment="1">
      <alignment wrapText="1"/>
    </xf>
    <xf numFmtId="0" fontId="1" fillId="0" borderId="0" xfId="3" applyAlignment="1" applyProtection="1">
      <alignment horizontal="left" wrapText="1"/>
      <protection locked="0"/>
    </xf>
    <xf numFmtId="43" fontId="1" fillId="0" borderId="0" xfId="4" applyFont="1" applyFill="1"/>
    <xf numFmtId="43" fontId="13" fillId="0" borderId="0" xfId="4" applyFont="1" applyFill="1" applyBorder="1"/>
    <xf numFmtId="43" fontId="7" fillId="0" borderId="0" xfId="4" applyFont="1" applyFill="1"/>
    <xf numFmtId="0" fontId="1" fillId="0" borderId="0" xfId="3" applyAlignment="1" applyProtection="1">
      <alignment horizontal="center" vertical="top"/>
      <protection locked="0"/>
    </xf>
    <xf numFmtId="0" fontId="14" fillId="0" borderId="0" xfId="3" applyFont="1" applyAlignment="1">
      <alignment horizontal="left"/>
    </xf>
    <xf numFmtId="0" fontId="15" fillId="0" borderId="0" xfId="3" applyFont="1"/>
    <xf numFmtId="43" fontId="0" fillId="0" borderId="0" xfId="4" applyFont="1" applyFill="1" applyProtection="1">
      <protection locked="0"/>
    </xf>
    <xf numFmtId="0" fontId="15" fillId="0" borderId="0" xfId="3" applyFont="1" applyAlignment="1">
      <alignment horizontal="left"/>
    </xf>
    <xf numFmtId="0" fontId="3" fillId="0" borderId="0" xfId="3" applyFont="1"/>
    <xf numFmtId="43" fontId="1" fillId="0" borderId="0" xfId="1" applyFill="1" applyProtection="1">
      <protection locked="0"/>
    </xf>
    <xf numFmtId="43" fontId="3" fillId="0" borderId="0" xfId="4" applyFont="1" applyFill="1"/>
    <xf numFmtId="0" fontId="1" fillId="0" borderId="0" xfId="3" applyAlignment="1" applyProtection="1">
      <alignment horizontal="center" wrapText="1"/>
      <protection locked="0"/>
    </xf>
    <xf numFmtId="0" fontId="1" fillId="0" borderId="0" xfId="3" applyAlignment="1" applyProtection="1">
      <alignment horizontal="center"/>
      <protection locked="0"/>
    </xf>
    <xf numFmtId="43" fontId="7" fillId="0" borderId="0" xfId="4" applyFont="1" applyFill="1" applyAlignment="1" applyProtection="1">
      <alignment wrapText="1"/>
      <protection locked="0"/>
    </xf>
    <xf numFmtId="0" fontId="1" fillId="0" borderId="0" xfId="3" applyAlignment="1" applyProtection="1">
      <alignment wrapText="1"/>
      <protection locked="0"/>
    </xf>
    <xf numFmtId="43" fontId="0" fillId="0" borderId="0" xfId="4" applyFont="1" applyFill="1" applyAlignment="1" applyProtection="1">
      <alignment wrapText="1"/>
      <protection locked="0"/>
    </xf>
    <xf numFmtId="0" fontId="1" fillId="0" borderId="0" xfId="3" applyAlignment="1" applyProtection="1">
      <alignment horizontal="center" wrapText="1"/>
      <protection locked="0"/>
    </xf>
    <xf numFmtId="0" fontId="1" fillId="0" borderId="0" xfId="3" applyAlignment="1" applyProtection="1">
      <alignment horizontal="center"/>
      <protection locked="0"/>
    </xf>
    <xf numFmtId="43" fontId="0" fillId="0" borderId="0" xfId="4" applyFont="1" applyFill="1" applyAlignment="1" applyProtection="1">
      <alignment horizontal="left" wrapText="1"/>
      <protection locked="0"/>
    </xf>
    <xf numFmtId="43" fontId="7" fillId="0" borderId="0" xfId="4" applyFont="1" applyFill="1" applyAlignment="1" applyProtection="1">
      <alignment vertical="center"/>
      <protection locked="0"/>
    </xf>
    <xf numFmtId="43" fontId="1" fillId="0" borderId="0" xfId="3" applyNumberFormat="1" applyAlignment="1" applyProtection="1">
      <alignment vertical="center"/>
      <protection locked="0"/>
    </xf>
    <xf numFmtId="43" fontId="0" fillId="0" borderId="0" xfId="4" applyFont="1" applyFill="1" applyAlignment="1" applyProtection="1">
      <alignment horizontal="center" vertical="center"/>
      <protection locked="0"/>
    </xf>
    <xf numFmtId="0" fontId="1" fillId="0" borderId="0" xfId="3" applyAlignment="1" applyProtection="1">
      <alignment horizontal="center" vertical="center"/>
      <protection locked="0"/>
    </xf>
    <xf numFmtId="0" fontId="16" fillId="0" borderId="0" xfId="3" applyFont="1" applyProtection="1">
      <protection locked="0"/>
    </xf>
    <xf numFmtId="0" fontId="7" fillId="0" borderId="33" xfId="3" applyFont="1" applyBorder="1" applyAlignment="1" applyProtection="1">
      <alignment horizontal="center"/>
      <protection locked="0"/>
    </xf>
    <xf numFmtId="43" fontId="1" fillId="0" borderId="0" xfId="3" applyNumberFormat="1"/>
    <xf numFmtId="0" fontId="2" fillId="0" borderId="0" xfId="3" applyFont="1" applyAlignment="1">
      <alignment vertical="center"/>
    </xf>
    <xf numFmtId="0" fontId="4" fillId="0" borderId="0" xfId="3" applyFont="1" applyAlignment="1">
      <alignment horizontal="center" vertical="center"/>
    </xf>
    <xf numFmtId="0" fontId="5" fillId="0" borderId="0" xfId="3" applyFont="1" applyAlignment="1">
      <alignment vertical="center"/>
    </xf>
    <xf numFmtId="0" fontId="7" fillId="0" borderId="0" xfId="3" applyFont="1" applyAlignment="1">
      <alignment horizontal="center"/>
    </xf>
    <xf numFmtId="0" fontId="1" fillId="0" borderId="0" xfId="3" applyAlignment="1">
      <alignment horizontal="center" vertical="center"/>
    </xf>
    <xf numFmtId="0" fontId="1" fillId="0" borderId="0" xfId="3" applyAlignment="1">
      <alignment horizontal="center" wrapText="1"/>
    </xf>
    <xf numFmtId="0" fontId="1" fillId="0" borderId="0" xfId="3" applyAlignment="1">
      <alignment horizontal="left"/>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0" borderId="37" xfId="3" applyFont="1" applyBorder="1" applyAlignment="1">
      <alignment horizontal="center" vertical="center" wrapText="1"/>
    </xf>
    <xf numFmtId="0" fontId="7" fillId="0" borderId="38" xfId="3" applyFont="1" applyBorder="1" applyAlignment="1">
      <alignment horizontal="center" vertical="center" wrapText="1"/>
    </xf>
    <xf numFmtId="0" fontId="7" fillId="0" borderId="38" xfId="3" applyFont="1" applyBorder="1" applyAlignment="1">
      <alignment horizontal="center" vertical="center" wrapText="1"/>
    </xf>
    <xf numFmtId="0" fontId="7" fillId="0" borderId="39" xfId="3" applyFont="1" applyBorder="1" applyAlignment="1">
      <alignment horizontal="center" vertical="center" wrapText="1"/>
    </xf>
    <xf numFmtId="0" fontId="11" fillId="0" borderId="40" xfId="3" applyFont="1" applyBorder="1" applyAlignment="1">
      <alignment horizontal="center" vertical="center" wrapText="1"/>
    </xf>
    <xf numFmtId="0" fontId="1" fillId="0" borderId="18" xfId="3" applyBorder="1" applyAlignment="1">
      <alignment horizontal="center" vertical="center" wrapText="1"/>
    </xf>
    <xf numFmtId="43" fontId="1" fillId="0" borderId="18" xfId="4" applyFont="1" applyFill="1" applyBorder="1" applyAlignment="1">
      <alignment horizontal="center" vertical="center" wrapText="1"/>
    </xf>
    <xf numFmtId="164" fontId="1" fillId="0" borderId="18" xfId="3" applyNumberFormat="1" applyBorder="1" applyAlignment="1">
      <alignment horizontal="center" vertical="center" wrapText="1"/>
    </xf>
    <xf numFmtId="9" fontId="17" fillId="0" borderId="18" xfId="5" applyFont="1" applyFill="1" applyBorder="1" applyAlignment="1">
      <alignment horizontal="center" vertical="center"/>
    </xf>
    <xf numFmtId="43" fontId="18" fillId="0" borderId="18" xfId="4" applyFont="1" applyFill="1" applyBorder="1" applyAlignment="1">
      <alignment horizontal="center" vertical="center" wrapText="1"/>
    </xf>
    <xf numFmtId="43" fontId="1" fillId="0" borderId="18" xfId="3" applyNumberFormat="1" applyBorder="1" applyAlignment="1">
      <alignment horizontal="center" vertical="center" wrapText="1"/>
    </xf>
    <xf numFmtId="0" fontId="1" fillId="0" borderId="19" xfId="3" applyBorder="1" applyAlignment="1">
      <alignment horizontal="center" vertical="center" wrapText="1"/>
    </xf>
    <xf numFmtId="0" fontId="11" fillId="0" borderId="16" xfId="3" applyFont="1" applyBorder="1" applyAlignment="1">
      <alignment horizontal="center" vertical="center" wrapText="1"/>
    </xf>
    <xf numFmtId="0" fontId="1" fillId="0" borderId="8" xfId="3" applyBorder="1" applyAlignment="1">
      <alignment horizontal="center" vertical="center" wrapText="1"/>
    </xf>
    <xf numFmtId="43" fontId="1" fillId="0" borderId="8" xfId="4" applyFont="1" applyFill="1" applyBorder="1" applyAlignment="1">
      <alignment horizontal="center" vertical="center" wrapText="1"/>
    </xf>
    <xf numFmtId="164" fontId="18" fillId="0" borderId="8" xfId="3" applyNumberFormat="1" applyFont="1" applyBorder="1" applyAlignment="1">
      <alignment horizontal="center" vertical="center" wrapText="1"/>
    </xf>
    <xf numFmtId="164" fontId="1" fillId="0" borderId="8" xfId="3" applyNumberFormat="1" applyBorder="1" applyAlignment="1">
      <alignment horizontal="center" vertical="center" wrapText="1"/>
    </xf>
    <xf numFmtId="43" fontId="18" fillId="0" borderId="8" xfId="4" applyFont="1" applyFill="1" applyBorder="1" applyAlignment="1">
      <alignment horizontal="center" vertical="center" wrapText="1"/>
    </xf>
    <xf numFmtId="0" fontId="1" fillId="0" borderId="12" xfId="3" applyBorder="1" applyAlignment="1">
      <alignment horizontal="center" vertical="center" wrapText="1"/>
    </xf>
    <xf numFmtId="0" fontId="11" fillId="0" borderId="41" xfId="3" applyFont="1" applyBorder="1" applyAlignment="1">
      <alignment horizontal="center" vertical="center" wrapText="1"/>
    </xf>
    <xf numFmtId="43" fontId="1" fillId="0" borderId="14" xfId="4" applyFont="1" applyFill="1" applyBorder="1" applyAlignment="1">
      <alignment horizontal="center" vertical="center" wrapText="1"/>
    </xf>
    <xf numFmtId="164" fontId="1" fillId="0" borderId="14" xfId="3" applyNumberFormat="1" applyBorder="1" applyAlignment="1">
      <alignment horizontal="center" vertical="center" wrapText="1"/>
    </xf>
    <xf numFmtId="43" fontId="18" fillId="0" borderId="14" xfId="4" applyFont="1" applyFill="1" applyBorder="1" applyAlignment="1">
      <alignment horizontal="center" vertical="center" wrapText="1"/>
    </xf>
    <xf numFmtId="0" fontId="1" fillId="0" borderId="14" xfId="3" applyBorder="1" applyAlignment="1">
      <alignment horizontal="center" vertical="center" wrapText="1"/>
    </xf>
    <xf numFmtId="0" fontId="18" fillId="0" borderId="41" xfId="3" applyFont="1" applyBorder="1" applyAlignment="1">
      <alignment horizontal="center" vertical="center" wrapText="1"/>
    </xf>
    <xf numFmtId="9" fontId="17" fillId="0" borderId="8" xfId="5" applyFont="1" applyFill="1" applyBorder="1" applyAlignment="1">
      <alignment horizontal="center" vertical="center"/>
    </xf>
    <xf numFmtId="0" fontId="1" fillId="0" borderId="15" xfId="3" applyBorder="1" applyAlignment="1">
      <alignment horizontal="center" vertical="center" wrapText="1"/>
    </xf>
    <xf numFmtId="0" fontId="1" fillId="0" borderId="37" xfId="3" applyBorder="1" applyAlignment="1">
      <alignment horizontal="center" vertical="center" wrapText="1"/>
    </xf>
    <xf numFmtId="0" fontId="1" fillId="0" borderId="38" xfId="3" applyBorder="1" applyAlignment="1">
      <alignment horizontal="center" vertical="center" wrapText="1"/>
    </xf>
    <xf numFmtId="43" fontId="1" fillId="0" borderId="38" xfId="4" applyFont="1" applyFill="1" applyBorder="1" applyAlignment="1">
      <alignment horizontal="center" vertical="center" wrapText="1"/>
    </xf>
    <xf numFmtId="164" fontId="1" fillId="0" borderId="38" xfId="3" applyNumberFormat="1" applyBorder="1" applyAlignment="1">
      <alignment horizontal="center" vertical="center" wrapText="1"/>
    </xf>
    <xf numFmtId="9" fontId="17" fillId="0" borderId="38" xfId="5" applyFont="1" applyFill="1" applyBorder="1" applyAlignment="1">
      <alignment horizontal="center" vertical="center"/>
    </xf>
    <xf numFmtId="0" fontId="1" fillId="0" borderId="39" xfId="3" applyBorder="1" applyAlignment="1">
      <alignment horizontal="center" vertical="center" wrapText="1"/>
    </xf>
    <xf numFmtId="0" fontId="1" fillId="0" borderId="0" xfId="3" applyAlignment="1">
      <alignment horizontal="center" vertical="center" wrapText="1"/>
    </xf>
    <xf numFmtId="43" fontId="1" fillId="0" borderId="0" xfId="4" applyFont="1" applyFill="1" applyBorder="1" applyAlignment="1">
      <alignment horizontal="center" vertical="center" wrapText="1"/>
    </xf>
    <xf numFmtId="164" fontId="1" fillId="0" borderId="0" xfId="3" applyNumberFormat="1" applyAlignment="1">
      <alignment horizontal="center" vertical="center" wrapText="1"/>
    </xf>
    <xf numFmtId="9" fontId="17" fillId="0" borderId="0" xfId="5" applyFont="1" applyFill="1" applyBorder="1" applyAlignment="1">
      <alignment horizontal="center" vertical="center"/>
    </xf>
    <xf numFmtId="0" fontId="16" fillId="0" borderId="0" xfId="3" applyFont="1" applyAlignment="1">
      <alignment horizontal="left" vertical="top" wrapText="1"/>
    </xf>
    <xf numFmtId="0" fontId="19" fillId="0" borderId="0" xfId="3" applyFont="1" applyAlignment="1">
      <alignment horizontal="center"/>
    </xf>
    <xf numFmtId="0" fontId="20" fillId="0" borderId="0" xfId="3" applyFont="1"/>
    <xf numFmtId="0" fontId="1" fillId="0" borderId="0" xfId="3" applyAlignment="1">
      <alignment horizontal="center"/>
    </xf>
  </cellXfs>
  <cellStyles count="6">
    <cellStyle name="Comma" xfId="1" builtinId="3"/>
    <cellStyle name="Comma 2" xfId="4" xr:uid="{C70428F3-D3F5-4C3E-963B-4998E3D9D9DF}"/>
    <cellStyle name="Normal" xfId="0" builtinId="0"/>
    <cellStyle name="Normal 2" xfId="3" xr:uid="{A8EB8708-61E1-4377-A1DF-7FFF70A54A3C}"/>
    <cellStyle name="Percent" xfId="2" builtinId="5"/>
    <cellStyle name="Percent 2" xfId="5" xr:uid="{908E5C2C-58A5-442A-896A-1638D7496697}"/>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3A5CD-251D-4D72-B8D5-374BA8663472}">
  <sheetPr>
    <pageSetUpPr fitToPage="1"/>
  </sheetPr>
  <dimension ref="A1:L75"/>
  <sheetViews>
    <sheetView view="pageBreakPreview" topLeftCell="A4" zoomScale="85" zoomScaleNormal="85" zoomScaleSheetLayoutView="85" workbookViewId="0">
      <pane ySplit="12" topLeftCell="A60" activePane="bottomLeft" state="frozen"/>
      <selection activeCell="F9" sqref="F9"/>
      <selection pane="bottomLeft" activeCell="H63" sqref="H63:H64"/>
    </sheetView>
  </sheetViews>
  <sheetFormatPr defaultColWidth="9.15234375" defaultRowHeight="14.6" x14ac:dyDescent="0.4"/>
  <cols>
    <col min="1" max="1" width="44.23046875" style="8" customWidth="1"/>
    <col min="2" max="2" width="18.23046875" style="3" customWidth="1"/>
    <col min="3" max="4" width="15.15234375" style="3" customWidth="1"/>
    <col min="5" max="5" width="15.4609375" style="3" customWidth="1"/>
    <col min="6" max="6" width="13.4609375" style="3" customWidth="1"/>
    <col min="7" max="7" width="12.23046875" style="3" customWidth="1"/>
    <col min="8" max="8" width="18.15234375" style="3" customWidth="1"/>
    <col min="9" max="9" width="13.84375" style="3" bestFit="1" customWidth="1"/>
    <col min="10" max="10" width="17.4609375" style="4" customWidth="1"/>
    <col min="11" max="11" width="16.61328125" style="5" bestFit="1" customWidth="1"/>
    <col min="12" max="12" width="12.53515625" style="6" bestFit="1" customWidth="1"/>
    <col min="13" max="16384" width="9.15234375" style="6"/>
  </cols>
  <sheetData>
    <row r="1" spans="1:12" x14ac:dyDescent="0.4">
      <c r="A1" s="1" t="s">
        <v>0</v>
      </c>
      <c r="B1" s="2"/>
      <c r="C1" s="2"/>
      <c r="D1" s="2"/>
      <c r="E1" s="2"/>
      <c r="F1" s="2"/>
    </row>
    <row r="2" spans="1:12" s="8" customFormat="1" x14ac:dyDescent="0.4">
      <c r="A2" s="1" t="s">
        <v>1</v>
      </c>
      <c r="B2" s="3"/>
      <c r="C2" s="3"/>
      <c r="D2" s="3"/>
      <c r="E2" s="3"/>
      <c r="F2" s="3"/>
      <c r="G2" s="3"/>
      <c r="H2" s="3"/>
      <c r="I2" s="3"/>
      <c r="J2" s="3"/>
      <c r="K2" s="7"/>
    </row>
    <row r="3" spans="1:12" s="8" customFormat="1" x14ac:dyDescent="0.4">
      <c r="A3" s="9"/>
      <c r="B3" s="3"/>
      <c r="C3" s="3"/>
      <c r="D3" s="3"/>
      <c r="E3" s="3"/>
      <c r="F3" s="3"/>
      <c r="G3" s="3"/>
      <c r="H3" s="3"/>
      <c r="I3" s="3"/>
      <c r="J3" s="3"/>
      <c r="K3" s="7"/>
    </row>
    <row r="4" spans="1:12" ht="15.9" x14ac:dyDescent="0.4">
      <c r="A4" s="111" t="s">
        <v>2</v>
      </c>
      <c r="B4" s="111"/>
      <c r="C4" s="111"/>
      <c r="D4" s="111"/>
      <c r="E4" s="111"/>
      <c r="F4" s="111"/>
      <c r="G4" s="111"/>
      <c r="H4" s="111"/>
    </row>
    <row r="5" spans="1:12" ht="15.9" x14ac:dyDescent="0.4">
      <c r="A5" s="10"/>
      <c r="B5" s="11"/>
      <c r="C5" s="11"/>
      <c r="D5" s="11"/>
      <c r="E5" s="11"/>
      <c r="F5" s="11"/>
      <c r="G5" s="12"/>
      <c r="H5" s="12"/>
    </row>
    <row r="6" spans="1:12" s="22" customFormat="1" ht="31.75" x14ac:dyDescent="0.4">
      <c r="A6" s="13" t="s">
        <v>3</v>
      </c>
      <c r="B6" s="14" t="s">
        <v>4</v>
      </c>
      <c r="C6" s="15"/>
      <c r="D6" s="15"/>
      <c r="E6" s="16" t="s">
        <v>5</v>
      </c>
      <c r="F6" s="17">
        <v>2025</v>
      </c>
      <c r="G6" s="18"/>
      <c r="H6" s="18"/>
      <c r="I6" s="19"/>
      <c r="J6" s="20"/>
      <c r="K6" s="21"/>
    </row>
    <row r="7" spans="1:12" ht="15.9" x14ac:dyDescent="0.4">
      <c r="A7" s="13" t="s">
        <v>6</v>
      </c>
      <c r="B7" s="23" t="s">
        <v>7</v>
      </c>
      <c r="C7" s="24"/>
      <c r="D7" s="24"/>
      <c r="E7" s="25" t="s">
        <v>8</v>
      </c>
      <c r="F7" s="26" t="s">
        <v>9</v>
      </c>
      <c r="G7" s="27"/>
      <c r="H7" s="27"/>
    </row>
    <row r="8" spans="1:12" x14ac:dyDescent="0.4">
      <c r="A8" s="28" t="s">
        <v>10</v>
      </c>
      <c r="B8" s="29" t="s">
        <v>11</v>
      </c>
      <c r="C8" s="30"/>
      <c r="D8" s="30"/>
      <c r="E8" s="31"/>
      <c r="F8" s="30"/>
      <c r="G8" s="30"/>
      <c r="H8" s="30"/>
    </row>
    <row r="9" spans="1:12" ht="15" thickBot="1" x14ac:dyDescent="0.45">
      <c r="A9" s="32"/>
      <c r="B9" s="30"/>
      <c r="C9" s="30"/>
      <c r="D9" s="30"/>
      <c r="E9" s="30"/>
      <c r="F9" s="30"/>
      <c r="G9" s="30"/>
      <c r="H9" s="30"/>
    </row>
    <row r="10" spans="1:12" ht="14.5" customHeight="1" x14ac:dyDescent="0.4">
      <c r="A10" s="112" t="s">
        <v>12</v>
      </c>
      <c r="B10" s="114" t="s">
        <v>13</v>
      </c>
      <c r="C10" s="114"/>
      <c r="D10" s="115" t="s">
        <v>14</v>
      </c>
      <c r="E10" s="115" t="s">
        <v>15</v>
      </c>
      <c r="F10" s="115" t="s">
        <v>16</v>
      </c>
      <c r="G10" s="115" t="s">
        <v>17</v>
      </c>
      <c r="H10" s="117" t="s">
        <v>18</v>
      </c>
    </row>
    <row r="11" spans="1:12" ht="14.5" customHeight="1" x14ac:dyDescent="0.4">
      <c r="A11" s="113"/>
      <c r="B11" s="116" t="s">
        <v>19</v>
      </c>
      <c r="C11" s="116" t="s">
        <v>20</v>
      </c>
      <c r="D11" s="116"/>
      <c r="E11" s="116"/>
      <c r="F11" s="116"/>
      <c r="G11" s="116"/>
      <c r="H11" s="118"/>
    </row>
    <row r="12" spans="1:12" x14ac:dyDescent="0.4">
      <c r="A12" s="113"/>
      <c r="B12" s="119"/>
      <c r="C12" s="119"/>
      <c r="D12" s="116"/>
      <c r="E12" s="116"/>
      <c r="F12" s="116"/>
      <c r="G12" s="116"/>
      <c r="H12" s="118"/>
    </row>
    <row r="13" spans="1:12" x14ac:dyDescent="0.4">
      <c r="A13" s="113"/>
      <c r="B13" s="119"/>
      <c r="C13" s="119"/>
      <c r="D13" s="116"/>
      <c r="E13" s="116"/>
      <c r="F13" s="116"/>
      <c r="G13" s="116"/>
      <c r="H13" s="118"/>
      <c r="I13" s="33" t="s">
        <v>21</v>
      </c>
      <c r="J13" s="34"/>
      <c r="K13" s="35" t="s">
        <v>22</v>
      </c>
      <c r="L13" s="36" t="s">
        <v>23</v>
      </c>
    </row>
    <row r="14" spans="1:12" ht="15.9" x14ac:dyDescent="0.4">
      <c r="A14" s="37" t="s">
        <v>24</v>
      </c>
      <c r="B14" s="38"/>
      <c r="C14" s="38"/>
      <c r="D14" s="38"/>
      <c r="E14" s="38"/>
      <c r="F14" s="38"/>
      <c r="G14" s="38"/>
      <c r="H14" s="39"/>
      <c r="I14" s="33"/>
      <c r="J14" s="34"/>
      <c r="K14" s="35"/>
      <c r="L14" s="40"/>
    </row>
    <row r="15" spans="1:12" ht="15.9" x14ac:dyDescent="0.4">
      <c r="A15" s="41" t="s">
        <v>25</v>
      </c>
      <c r="B15" s="42">
        <f>1921347.3</f>
        <v>1921347.3</v>
      </c>
      <c r="C15" s="42">
        <f>4483143.7</f>
        <v>4483143.7</v>
      </c>
      <c r="D15" s="42">
        <f>336884.01</f>
        <v>336884.01</v>
      </c>
      <c r="E15" s="42"/>
      <c r="F15" s="42"/>
      <c r="G15" s="42"/>
      <c r="H15" s="43">
        <f>SUM(B15:G15)</f>
        <v>6741375.0099999998</v>
      </c>
      <c r="I15" s="33"/>
      <c r="J15" s="34"/>
      <c r="K15" s="35"/>
      <c r="L15" s="40"/>
    </row>
    <row r="16" spans="1:12" ht="15.9" x14ac:dyDescent="0.4">
      <c r="A16" s="41" t="s">
        <v>26</v>
      </c>
      <c r="B16" s="42"/>
      <c r="C16" s="42"/>
      <c r="D16" s="42"/>
      <c r="E16" s="42"/>
      <c r="F16" s="42"/>
      <c r="G16" s="42"/>
      <c r="H16" s="43">
        <f t="shared" ref="H16:H19" si="0">SUM(B16:G16)</f>
        <v>0</v>
      </c>
      <c r="I16" s="33"/>
      <c r="J16" s="34"/>
      <c r="K16" s="35"/>
      <c r="L16" s="40"/>
    </row>
    <row r="17" spans="1:12" ht="31.75" x14ac:dyDescent="0.4">
      <c r="A17" s="44" t="s">
        <v>27</v>
      </c>
      <c r="B17" s="45"/>
      <c r="C17" s="45"/>
      <c r="D17" s="45"/>
      <c r="E17" s="45"/>
      <c r="F17" s="45"/>
      <c r="G17" s="45"/>
      <c r="H17" s="46">
        <f t="shared" si="0"/>
        <v>0</v>
      </c>
      <c r="I17" s="33"/>
      <c r="J17" s="34"/>
      <c r="K17" s="35"/>
      <c r="L17" s="40"/>
    </row>
    <row r="18" spans="1:12" s="28" customFormat="1" ht="15.9" x14ac:dyDescent="0.4">
      <c r="A18" s="47">
        <v>2021</v>
      </c>
      <c r="B18" s="48"/>
      <c r="C18" s="48"/>
      <c r="D18" s="48">
        <v>18994.03</v>
      </c>
      <c r="E18" s="48"/>
      <c r="F18" s="48"/>
      <c r="G18" s="48"/>
      <c r="H18" s="49">
        <f t="shared" si="0"/>
        <v>18994.03</v>
      </c>
      <c r="I18" s="50"/>
      <c r="J18" s="51"/>
      <c r="K18" s="52"/>
      <c r="L18" s="53"/>
    </row>
    <row r="19" spans="1:12" s="28" customFormat="1" ht="15.9" x14ac:dyDescent="0.4">
      <c r="A19" s="47">
        <v>2022</v>
      </c>
      <c r="B19" s="48"/>
      <c r="C19" s="48"/>
      <c r="D19" s="48">
        <v>4732</v>
      </c>
      <c r="E19" s="48"/>
      <c r="F19" s="48"/>
      <c r="G19" s="48"/>
      <c r="H19" s="49">
        <f t="shared" si="0"/>
        <v>4732</v>
      </c>
      <c r="I19" s="50"/>
      <c r="J19" s="51"/>
      <c r="K19" s="52"/>
      <c r="L19" s="53"/>
    </row>
    <row r="20" spans="1:12" ht="15.9" x14ac:dyDescent="0.4">
      <c r="A20" s="54" t="s">
        <v>28</v>
      </c>
      <c r="B20" s="55" t="s">
        <v>29</v>
      </c>
      <c r="C20" s="55">
        <v>0</v>
      </c>
      <c r="D20" s="55">
        <v>0</v>
      </c>
      <c r="E20" s="55">
        <v>0</v>
      </c>
      <c r="F20" s="55">
        <v>0</v>
      </c>
      <c r="G20" s="55">
        <v>0</v>
      </c>
      <c r="H20" s="56"/>
      <c r="I20" s="33"/>
      <c r="J20" s="34"/>
      <c r="K20" s="35"/>
      <c r="L20" s="40"/>
    </row>
    <row r="21" spans="1:12" s="64" customFormat="1" ht="15.9" x14ac:dyDescent="0.4">
      <c r="A21" s="57" t="s">
        <v>30</v>
      </c>
      <c r="B21" s="58">
        <f>SUM(B15:B20)</f>
        <v>1921347.3</v>
      </c>
      <c r="C21" s="58">
        <f t="shared" ref="C21:G21" si="1">SUM(C15:C20)</f>
        <v>4483143.7</v>
      </c>
      <c r="D21" s="58">
        <f t="shared" si="1"/>
        <v>360610.04000000004</v>
      </c>
      <c r="E21" s="58">
        <f t="shared" si="1"/>
        <v>0</v>
      </c>
      <c r="F21" s="58">
        <f t="shared" si="1"/>
        <v>0</v>
      </c>
      <c r="G21" s="58">
        <f t="shared" si="1"/>
        <v>0</v>
      </c>
      <c r="H21" s="59">
        <f>SUM(H15:H20)</f>
        <v>6765101.04</v>
      </c>
      <c r="I21" s="60"/>
      <c r="J21" s="61"/>
      <c r="K21" s="62"/>
      <c r="L21" s="63"/>
    </row>
    <row r="22" spans="1:12" ht="15.9" x14ac:dyDescent="0.4">
      <c r="A22" s="37" t="s">
        <v>31</v>
      </c>
      <c r="B22" s="65"/>
      <c r="C22" s="65"/>
      <c r="D22" s="65"/>
      <c r="E22" s="65"/>
      <c r="F22" s="65"/>
      <c r="G22" s="65"/>
      <c r="H22" s="66"/>
      <c r="I22" s="33"/>
      <c r="J22" s="34"/>
      <c r="K22" s="35"/>
      <c r="L22" s="40"/>
    </row>
    <row r="23" spans="1:12" s="64" customFormat="1" ht="15.9" x14ac:dyDescent="0.4">
      <c r="A23" s="102" t="s">
        <v>32</v>
      </c>
      <c r="B23" s="103"/>
      <c r="C23" s="103"/>
      <c r="D23" s="103"/>
      <c r="E23" s="103"/>
      <c r="F23" s="103"/>
      <c r="G23" s="104"/>
      <c r="H23" s="67"/>
      <c r="I23" s="60"/>
      <c r="J23" s="61"/>
      <c r="K23" s="62"/>
      <c r="L23" s="63"/>
    </row>
    <row r="24" spans="1:12" ht="30" x14ac:dyDescent="0.4">
      <c r="A24" s="68" t="s">
        <v>33</v>
      </c>
      <c r="B24" s="65"/>
      <c r="C24" s="65">
        <f>26032.5+40050+33180</f>
        <v>99262.5</v>
      </c>
      <c r="D24" s="65"/>
      <c r="E24" s="65"/>
      <c r="F24" s="65"/>
      <c r="G24" s="65"/>
      <c r="H24" s="66">
        <f>SUM(B24:G24)</f>
        <v>99262.5</v>
      </c>
      <c r="I24" s="33">
        <v>99262.5</v>
      </c>
      <c r="J24" s="34">
        <f>+I24-C24</f>
        <v>0</v>
      </c>
      <c r="K24" s="35">
        <v>100000</v>
      </c>
      <c r="L24" s="69">
        <f>K24-H24</f>
        <v>737.5</v>
      </c>
    </row>
    <row r="25" spans="1:12" ht="30" x14ac:dyDescent="0.4">
      <c r="A25" s="68" t="s">
        <v>34</v>
      </c>
      <c r="B25" s="65"/>
      <c r="C25" s="65">
        <v>95830</v>
      </c>
      <c r="D25" s="65"/>
      <c r="E25" s="65"/>
      <c r="F25" s="65"/>
      <c r="G25" s="65"/>
      <c r="H25" s="66">
        <f t="shared" ref="H25:H62" si="2">SUM(B25:G25)</f>
        <v>95830</v>
      </c>
      <c r="I25" s="33">
        <v>108730</v>
      </c>
      <c r="J25" s="34">
        <f t="shared" ref="J25:J62" si="3">+I25-C25</f>
        <v>12900</v>
      </c>
      <c r="K25" s="35">
        <v>200000</v>
      </c>
      <c r="L25" s="69">
        <f t="shared" ref="L25:L61" si="4">K25-H25</f>
        <v>104170</v>
      </c>
    </row>
    <row r="26" spans="1:12" ht="30" x14ac:dyDescent="0.4">
      <c r="A26" s="68" t="s">
        <v>35</v>
      </c>
      <c r="B26" s="65"/>
      <c r="C26" s="65">
        <f>1500+3000+1500+1500+1500+1500+1500+1500+1500+3000</f>
        <v>18000</v>
      </c>
      <c r="D26" s="65"/>
      <c r="E26" s="65"/>
      <c r="F26" s="65"/>
      <c r="G26" s="65"/>
      <c r="H26" s="66">
        <f t="shared" si="2"/>
        <v>18000</v>
      </c>
      <c r="I26" s="33">
        <v>18000</v>
      </c>
      <c r="J26" s="34">
        <f t="shared" si="3"/>
        <v>0</v>
      </c>
      <c r="K26" s="35">
        <v>50000</v>
      </c>
      <c r="L26" s="69">
        <f t="shared" si="4"/>
        <v>32000</v>
      </c>
    </row>
    <row r="27" spans="1:12" s="64" customFormat="1" ht="15.9" x14ac:dyDescent="0.4">
      <c r="A27" s="105" t="s">
        <v>36</v>
      </c>
      <c r="B27" s="106"/>
      <c r="C27" s="106"/>
      <c r="D27" s="106"/>
      <c r="E27" s="106"/>
      <c r="F27" s="106"/>
      <c r="G27" s="107"/>
      <c r="H27" s="70">
        <f t="shared" si="2"/>
        <v>0</v>
      </c>
      <c r="I27" s="60"/>
      <c r="J27" s="34">
        <f t="shared" si="3"/>
        <v>0</v>
      </c>
      <c r="K27" s="62"/>
      <c r="L27" s="69">
        <f t="shared" si="4"/>
        <v>0</v>
      </c>
    </row>
    <row r="28" spans="1:12" ht="15.9" x14ac:dyDescent="0.4">
      <c r="A28" s="71" t="s">
        <v>37</v>
      </c>
      <c r="B28" s="65"/>
      <c r="C28" s="65">
        <v>48200</v>
      </c>
      <c r="D28" s="65"/>
      <c r="E28" s="65"/>
      <c r="F28" s="65"/>
      <c r="G28" s="65"/>
      <c r="H28" s="66">
        <f t="shared" si="2"/>
        <v>48200</v>
      </c>
      <c r="I28" s="33">
        <v>48200</v>
      </c>
      <c r="J28" s="34">
        <f t="shared" si="3"/>
        <v>0</v>
      </c>
      <c r="K28" s="35">
        <v>100000</v>
      </c>
      <c r="L28" s="69">
        <f t="shared" si="4"/>
        <v>51800</v>
      </c>
    </row>
    <row r="29" spans="1:12" ht="15.9" x14ac:dyDescent="0.4">
      <c r="A29" s="71" t="s">
        <v>38</v>
      </c>
      <c r="B29" s="65"/>
      <c r="C29" s="65">
        <f>19040</f>
        <v>19040</v>
      </c>
      <c r="D29" s="65"/>
      <c r="E29" s="65"/>
      <c r="F29" s="65"/>
      <c r="G29" s="65"/>
      <c r="H29" s="66">
        <f t="shared" si="2"/>
        <v>19040</v>
      </c>
      <c r="I29" s="33">
        <v>34040</v>
      </c>
      <c r="J29" s="34">
        <f t="shared" si="3"/>
        <v>15000</v>
      </c>
      <c r="K29" s="35">
        <v>50000</v>
      </c>
      <c r="L29" s="69">
        <f t="shared" si="4"/>
        <v>30960</v>
      </c>
    </row>
    <row r="30" spans="1:12" ht="15.9" x14ac:dyDescent="0.4">
      <c r="A30" s="71" t="s">
        <v>39</v>
      </c>
      <c r="B30" s="65"/>
      <c r="C30" s="65">
        <f>11271+8100+35640+36875+65069.5+71049.5</f>
        <v>228005</v>
      </c>
      <c r="D30" s="65"/>
      <c r="E30" s="65"/>
      <c r="F30" s="65"/>
      <c r="G30" s="65"/>
      <c r="H30" s="66">
        <f t="shared" si="2"/>
        <v>228005</v>
      </c>
      <c r="I30" s="33">
        <v>228005</v>
      </c>
      <c r="J30" s="34">
        <f t="shared" si="3"/>
        <v>0</v>
      </c>
      <c r="K30" s="35">
        <v>300000</v>
      </c>
      <c r="L30" s="69">
        <f t="shared" si="4"/>
        <v>71995</v>
      </c>
    </row>
    <row r="31" spans="1:12" ht="15.9" x14ac:dyDescent="0.4">
      <c r="A31" s="71" t="s">
        <v>40</v>
      </c>
      <c r="B31" s="65"/>
      <c r="C31" s="65">
        <v>190350</v>
      </c>
      <c r="D31" s="65"/>
      <c r="E31" s="65"/>
      <c r="F31" s="65"/>
      <c r="G31" s="65"/>
      <c r="H31" s="66">
        <f t="shared" si="2"/>
        <v>190350</v>
      </c>
      <c r="I31" s="33">
        <v>190350</v>
      </c>
      <c r="J31" s="34">
        <f t="shared" si="3"/>
        <v>0</v>
      </c>
      <c r="K31" s="35">
        <v>200000</v>
      </c>
      <c r="L31" s="69">
        <f t="shared" si="4"/>
        <v>9650</v>
      </c>
    </row>
    <row r="32" spans="1:12" ht="31.75" x14ac:dyDescent="0.4">
      <c r="A32" s="71" t="s">
        <v>41</v>
      </c>
      <c r="B32" s="65"/>
      <c r="C32" s="65"/>
      <c r="D32" s="65"/>
      <c r="E32" s="65"/>
      <c r="F32" s="65"/>
      <c r="G32" s="65"/>
      <c r="H32" s="66">
        <f t="shared" si="2"/>
        <v>0</v>
      </c>
      <c r="I32" s="33">
        <v>1589402</v>
      </c>
      <c r="J32" s="34">
        <f t="shared" si="3"/>
        <v>1589402</v>
      </c>
      <c r="K32" s="35">
        <v>1600000</v>
      </c>
      <c r="L32" s="69">
        <f t="shared" si="4"/>
        <v>1600000</v>
      </c>
    </row>
    <row r="33" spans="1:12" ht="15.9" x14ac:dyDescent="0.4">
      <c r="A33" s="71" t="s">
        <v>42</v>
      </c>
      <c r="B33" s="65"/>
      <c r="C33" s="65">
        <f>46500+22989</f>
        <v>69489</v>
      </c>
      <c r="D33" s="65"/>
      <c r="E33" s="65"/>
      <c r="F33" s="65"/>
      <c r="G33" s="65"/>
      <c r="H33" s="66">
        <f t="shared" si="2"/>
        <v>69489</v>
      </c>
      <c r="I33" s="33">
        <v>69489</v>
      </c>
      <c r="J33" s="34">
        <f t="shared" si="3"/>
        <v>0</v>
      </c>
      <c r="K33" s="35">
        <v>100000</v>
      </c>
      <c r="L33" s="69">
        <f t="shared" si="4"/>
        <v>30511</v>
      </c>
    </row>
    <row r="34" spans="1:12" ht="31.75" x14ac:dyDescent="0.4">
      <c r="A34" s="71" t="s">
        <v>43</v>
      </c>
      <c r="B34" s="65"/>
      <c r="C34" s="65">
        <v>327269.93</v>
      </c>
      <c r="D34" s="65"/>
      <c r="E34" s="65"/>
      <c r="F34" s="65"/>
      <c r="G34" s="65"/>
      <c r="H34" s="66">
        <f t="shared" si="2"/>
        <v>327269.93</v>
      </c>
      <c r="I34" s="33">
        <v>327269.93</v>
      </c>
      <c r="J34" s="34">
        <f t="shared" si="3"/>
        <v>0</v>
      </c>
      <c r="K34" s="35">
        <v>350000</v>
      </c>
      <c r="L34" s="69">
        <f t="shared" si="4"/>
        <v>22730.070000000007</v>
      </c>
    </row>
    <row r="35" spans="1:12" ht="31.75" x14ac:dyDescent="0.4">
      <c r="A35" s="71" t="s">
        <v>44</v>
      </c>
      <c r="B35" s="65"/>
      <c r="C35" s="65">
        <v>15800</v>
      </c>
      <c r="D35" s="65"/>
      <c r="E35" s="65"/>
      <c r="F35" s="65"/>
      <c r="G35" s="65"/>
      <c r="H35" s="66">
        <f t="shared" si="2"/>
        <v>15800</v>
      </c>
      <c r="I35" s="33">
        <v>15800</v>
      </c>
      <c r="J35" s="34">
        <f t="shared" si="3"/>
        <v>0</v>
      </c>
      <c r="K35" s="35">
        <v>20000</v>
      </c>
      <c r="L35" s="69">
        <f t="shared" si="4"/>
        <v>4200</v>
      </c>
    </row>
    <row r="36" spans="1:12" ht="31.75" x14ac:dyDescent="0.4">
      <c r="A36" s="71" t="s">
        <v>45</v>
      </c>
      <c r="B36" s="65"/>
      <c r="C36" s="65">
        <v>25250</v>
      </c>
      <c r="D36" s="65"/>
      <c r="E36" s="65"/>
      <c r="F36" s="65"/>
      <c r="G36" s="65"/>
      <c r="H36" s="66">
        <f t="shared" si="2"/>
        <v>25250</v>
      </c>
      <c r="I36" s="33">
        <v>25250</v>
      </c>
      <c r="J36" s="34">
        <f t="shared" si="3"/>
        <v>0</v>
      </c>
      <c r="K36" s="35">
        <v>50000</v>
      </c>
      <c r="L36" s="69">
        <f t="shared" si="4"/>
        <v>24750</v>
      </c>
    </row>
    <row r="37" spans="1:12" ht="15.9" x14ac:dyDescent="0.4">
      <c r="A37" s="71" t="s">
        <v>46</v>
      </c>
      <c r="B37" s="65"/>
      <c r="C37" s="65">
        <f>156080+151360.75+88750+30228.75</f>
        <v>426419.5</v>
      </c>
      <c r="D37" s="65"/>
      <c r="E37" s="65"/>
      <c r="F37" s="65"/>
      <c r="G37" s="65"/>
      <c r="H37" s="66">
        <f t="shared" si="2"/>
        <v>426419.5</v>
      </c>
      <c r="I37" s="33">
        <v>450119.5</v>
      </c>
      <c r="J37" s="34">
        <f t="shared" si="3"/>
        <v>23700</v>
      </c>
      <c r="K37" s="35">
        <v>500000</v>
      </c>
      <c r="L37" s="69">
        <f t="shared" si="4"/>
        <v>73580.5</v>
      </c>
    </row>
    <row r="38" spans="1:12" ht="15.9" x14ac:dyDescent="0.4">
      <c r="A38" s="71" t="s">
        <v>47</v>
      </c>
      <c r="B38" s="65"/>
      <c r="C38" s="65"/>
      <c r="D38" s="65"/>
      <c r="E38" s="65"/>
      <c r="F38" s="65"/>
      <c r="G38" s="65"/>
      <c r="H38" s="66">
        <f t="shared" si="2"/>
        <v>0</v>
      </c>
      <c r="I38" s="33">
        <v>37500</v>
      </c>
      <c r="J38" s="34">
        <f t="shared" si="3"/>
        <v>37500</v>
      </c>
      <c r="K38" s="35">
        <v>100000</v>
      </c>
      <c r="L38" s="69">
        <f t="shared" si="4"/>
        <v>100000</v>
      </c>
    </row>
    <row r="39" spans="1:12" ht="15.9" x14ac:dyDescent="0.4">
      <c r="A39" s="71" t="s">
        <v>48</v>
      </c>
      <c r="B39" s="65"/>
      <c r="C39" s="65">
        <f>20968+9620</f>
        <v>30588</v>
      </c>
      <c r="D39" s="65"/>
      <c r="E39" s="65"/>
      <c r="F39" s="65"/>
      <c r="G39" s="65"/>
      <c r="H39" s="66">
        <f t="shared" si="2"/>
        <v>30588</v>
      </c>
      <c r="I39" s="33">
        <v>30588</v>
      </c>
      <c r="J39" s="34">
        <f t="shared" si="3"/>
        <v>0</v>
      </c>
      <c r="K39" s="35">
        <v>100000</v>
      </c>
      <c r="L39" s="69">
        <f t="shared" si="4"/>
        <v>69412</v>
      </c>
    </row>
    <row r="40" spans="1:12" ht="31.75" x14ac:dyDescent="0.4">
      <c r="A40" s="71" t="s">
        <v>49</v>
      </c>
      <c r="B40" s="65"/>
      <c r="C40" s="65"/>
      <c r="D40" s="65"/>
      <c r="E40" s="65"/>
      <c r="F40" s="65"/>
      <c r="G40" s="65"/>
      <c r="H40" s="66">
        <f t="shared" si="2"/>
        <v>0</v>
      </c>
      <c r="I40" s="33"/>
      <c r="J40" s="34">
        <f t="shared" si="3"/>
        <v>0</v>
      </c>
      <c r="K40" s="35">
        <v>100000</v>
      </c>
      <c r="L40" s="69">
        <f t="shared" si="4"/>
        <v>100000</v>
      </c>
    </row>
    <row r="41" spans="1:12" ht="15.9" x14ac:dyDescent="0.4">
      <c r="A41" s="71" t="s">
        <v>50</v>
      </c>
      <c r="B41" s="65"/>
      <c r="C41" s="65">
        <f>209700+89650+300</f>
        <v>299650</v>
      </c>
      <c r="D41" s="65"/>
      <c r="E41" s="65"/>
      <c r="F41" s="65"/>
      <c r="G41" s="65"/>
      <c r="H41" s="66">
        <f t="shared" si="2"/>
        <v>299650</v>
      </c>
      <c r="I41" s="33">
        <v>299650</v>
      </c>
      <c r="J41" s="34">
        <f t="shared" si="3"/>
        <v>0</v>
      </c>
      <c r="K41" s="35">
        <v>300000</v>
      </c>
      <c r="L41" s="69">
        <f t="shared" si="4"/>
        <v>350</v>
      </c>
    </row>
    <row r="42" spans="1:12" ht="31.75" x14ac:dyDescent="0.4">
      <c r="A42" s="71" t="s">
        <v>51</v>
      </c>
      <c r="B42" s="65"/>
      <c r="C42" s="65">
        <v>15000</v>
      </c>
      <c r="D42" s="65"/>
      <c r="E42" s="65"/>
      <c r="F42" s="65"/>
      <c r="G42" s="65"/>
      <c r="H42" s="66">
        <f t="shared" si="2"/>
        <v>15000</v>
      </c>
      <c r="I42" s="33">
        <v>15000</v>
      </c>
      <c r="J42" s="34">
        <f t="shared" si="3"/>
        <v>0</v>
      </c>
      <c r="K42" s="35">
        <v>50000</v>
      </c>
      <c r="L42" s="69">
        <f t="shared" si="4"/>
        <v>35000</v>
      </c>
    </row>
    <row r="43" spans="1:12" ht="15.9" x14ac:dyDescent="0.4">
      <c r="A43" s="71" t="s">
        <v>52</v>
      </c>
      <c r="B43" s="65"/>
      <c r="C43" s="65">
        <f>4800+650+960+900+850+1062+32628+980-4800</f>
        <v>38030</v>
      </c>
      <c r="D43" s="65"/>
      <c r="E43" s="65"/>
      <c r="F43" s="65"/>
      <c r="G43" s="65"/>
      <c r="H43" s="66">
        <f t="shared" si="2"/>
        <v>38030</v>
      </c>
      <c r="I43" s="33">
        <v>38030</v>
      </c>
      <c r="J43" s="34">
        <f t="shared" si="3"/>
        <v>0</v>
      </c>
      <c r="K43" s="35">
        <v>63143.7</v>
      </c>
      <c r="L43" s="69">
        <f t="shared" si="4"/>
        <v>25113.699999999997</v>
      </c>
    </row>
    <row r="44" spans="1:12" s="64" customFormat="1" ht="15.9" x14ac:dyDescent="0.4">
      <c r="A44" s="72" t="s">
        <v>53</v>
      </c>
      <c r="B44" s="73"/>
      <c r="C44" s="74"/>
      <c r="D44" s="74"/>
      <c r="E44" s="74"/>
      <c r="F44" s="74"/>
      <c r="G44" s="74"/>
      <c r="H44" s="70">
        <f t="shared" si="2"/>
        <v>0</v>
      </c>
      <c r="I44" s="60"/>
      <c r="J44" s="34">
        <f t="shared" si="3"/>
        <v>0</v>
      </c>
      <c r="K44" s="62"/>
      <c r="L44" s="69">
        <f t="shared" si="4"/>
        <v>0</v>
      </c>
    </row>
    <row r="45" spans="1:12" ht="45" x14ac:dyDescent="0.4">
      <c r="A45" s="75" t="s">
        <v>54</v>
      </c>
      <c r="B45" s="76"/>
      <c r="C45" s="77">
        <v>24642.84</v>
      </c>
      <c r="D45" s="65"/>
      <c r="E45" s="65"/>
      <c r="F45" s="65"/>
      <c r="G45" s="65"/>
      <c r="H45" s="66">
        <f t="shared" si="2"/>
        <v>24642.84</v>
      </c>
      <c r="I45" s="33">
        <v>24642.84</v>
      </c>
      <c r="J45" s="34">
        <f t="shared" si="3"/>
        <v>0</v>
      </c>
      <c r="K45" s="35">
        <v>50000</v>
      </c>
      <c r="L45" s="69">
        <f t="shared" si="4"/>
        <v>25357.16</v>
      </c>
    </row>
    <row r="46" spans="1:12" s="64" customFormat="1" ht="15.9" x14ac:dyDescent="0.4">
      <c r="A46" s="78" t="s">
        <v>55</v>
      </c>
      <c r="B46" s="79"/>
      <c r="C46" s="80"/>
      <c r="D46" s="80"/>
      <c r="E46" s="80"/>
      <c r="F46" s="80"/>
      <c r="G46" s="80"/>
      <c r="H46" s="81">
        <f t="shared" si="2"/>
        <v>0</v>
      </c>
      <c r="I46" s="60"/>
      <c r="J46" s="34">
        <f t="shared" si="3"/>
        <v>0</v>
      </c>
      <c r="K46" s="62"/>
      <c r="L46" s="69">
        <f t="shared" si="4"/>
        <v>0</v>
      </c>
    </row>
    <row r="47" spans="1:12" ht="42" customHeight="1" x14ac:dyDescent="0.4">
      <c r="A47" s="68" t="s">
        <v>56</v>
      </c>
      <c r="B47" s="76"/>
      <c r="C47" s="77">
        <f>25755+15370</f>
        <v>41125</v>
      </c>
      <c r="D47" s="65"/>
      <c r="E47" s="65"/>
      <c r="F47" s="65"/>
      <c r="G47" s="65"/>
      <c r="H47" s="66">
        <f t="shared" si="2"/>
        <v>41125</v>
      </c>
      <c r="I47" s="33">
        <v>54215</v>
      </c>
      <c r="J47" s="34">
        <f t="shared" si="3"/>
        <v>13090</v>
      </c>
      <c r="K47" s="35">
        <v>100000</v>
      </c>
      <c r="L47" s="69">
        <f t="shared" si="4"/>
        <v>58875</v>
      </c>
    </row>
    <row r="48" spans="1:12" s="64" customFormat="1" ht="15.9" x14ac:dyDescent="0.4">
      <c r="A48" s="82" t="s">
        <v>57</v>
      </c>
      <c r="B48" s="74"/>
      <c r="C48" s="74"/>
      <c r="D48" s="74"/>
      <c r="E48" s="74"/>
      <c r="F48" s="74"/>
      <c r="G48" s="74"/>
      <c r="H48" s="70"/>
      <c r="I48" s="60"/>
      <c r="J48" s="34">
        <f t="shared" si="3"/>
        <v>0</v>
      </c>
      <c r="K48" s="62"/>
      <c r="L48" s="69">
        <f t="shared" si="4"/>
        <v>0</v>
      </c>
    </row>
    <row r="49" spans="1:12" s="64" customFormat="1" ht="15.9" x14ac:dyDescent="0.4">
      <c r="A49" s="71" t="s">
        <v>58</v>
      </c>
      <c r="B49" s="58"/>
      <c r="C49" s="58"/>
      <c r="D49" s="58"/>
      <c r="E49" s="58"/>
      <c r="F49" s="58"/>
      <c r="G49" s="58"/>
      <c r="H49" s="66"/>
      <c r="I49" s="60"/>
      <c r="J49" s="34">
        <f t="shared" si="3"/>
        <v>0</v>
      </c>
      <c r="K49" s="83"/>
      <c r="L49" s="69">
        <f t="shared" si="4"/>
        <v>0</v>
      </c>
    </row>
    <row r="50" spans="1:12" s="64" customFormat="1" ht="15.9" x14ac:dyDescent="0.4">
      <c r="A50" s="84" t="s">
        <v>59</v>
      </c>
      <c r="B50" s="74"/>
      <c r="C50" s="74"/>
      <c r="D50" s="74"/>
      <c r="E50" s="74"/>
      <c r="F50" s="74"/>
      <c r="G50" s="74"/>
      <c r="H50" s="70"/>
      <c r="I50" s="60"/>
      <c r="J50" s="34">
        <f t="shared" si="3"/>
        <v>0</v>
      </c>
      <c r="K50" s="62"/>
      <c r="L50" s="69">
        <f t="shared" si="4"/>
        <v>0</v>
      </c>
    </row>
    <row r="51" spans="1:12" s="64" customFormat="1" ht="15.9" x14ac:dyDescent="0.4">
      <c r="A51" s="71" t="s">
        <v>60</v>
      </c>
      <c r="B51" s="58"/>
      <c r="C51" s="58"/>
      <c r="D51" s="58"/>
      <c r="E51" s="58"/>
      <c r="F51" s="58"/>
      <c r="G51" s="58"/>
      <c r="H51" s="66">
        <f t="shared" si="2"/>
        <v>0</v>
      </c>
      <c r="I51" s="60"/>
      <c r="J51" s="34">
        <f t="shared" si="3"/>
        <v>0</v>
      </c>
      <c r="K51" s="62">
        <v>1921347.3</v>
      </c>
      <c r="L51" s="69">
        <f t="shared" si="4"/>
        <v>1921347.3</v>
      </c>
    </row>
    <row r="52" spans="1:12" s="64" customFormat="1" ht="15.9" x14ac:dyDescent="0.4">
      <c r="A52" s="84" t="s">
        <v>14</v>
      </c>
      <c r="B52" s="73"/>
      <c r="C52" s="74"/>
      <c r="D52" s="74"/>
      <c r="E52" s="74"/>
      <c r="F52" s="74"/>
      <c r="G52" s="74"/>
      <c r="H52" s="70"/>
      <c r="I52" s="60"/>
      <c r="J52" s="34">
        <f t="shared" si="3"/>
        <v>0</v>
      </c>
      <c r="K52" s="62"/>
      <c r="L52" s="69">
        <f t="shared" si="4"/>
        <v>0</v>
      </c>
    </row>
    <row r="53" spans="1:12" ht="15.9" x14ac:dyDescent="0.4">
      <c r="A53" s="85" t="s">
        <v>61</v>
      </c>
      <c r="B53" s="86"/>
      <c r="C53" s="77"/>
      <c r="D53" s="65"/>
      <c r="E53" s="65"/>
      <c r="F53" s="65"/>
      <c r="G53" s="65"/>
      <c r="H53" s="66">
        <f t="shared" si="2"/>
        <v>0</v>
      </c>
      <c r="I53" s="33"/>
      <c r="J53" s="34">
        <f t="shared" si="3"/>
        <v>0</v>
      </c>
      <c r="K53" s="35">
        <v>2500</v>
      </c>
      <c r="L53" s="69">
        <f t="shared" si="4"/>
        <v>2500</v>
      </c>
    </row>
    <row r="54" spans="1:12" ht="15.9" x14ac:dyDescent="0.4">
      <c r="A54" s="85" t="s">
        <v>62</v>
      </c>
      <c r="B54" s="86"/>
      <c r="C54" s="77"/>
      <c r="D54" s="65"/>
      <c r="E54" s="65"/>
      <c r="F54" s="65"/>
      <c r="G54" s="65"/>
      <c r="H54" s="66">
        <f t="shared" si="2"/>
        <v>0</v>
      </c>
      <c r="I54" s="33"/>
      <c r="J54" s="34">
        <f t="shared" si="3"/>
        <v>0</v>
      </c>
      <c r="K54" s="35">
        <v>1500</v>
      </c>
      <c r="L54" s="69">
        <f t="shared" si="4"/>
        <v>1500</v>
      </c>
    </row>
    <row r="55" spans="1:12" ht="15.9" x14ac:dyDescent="0.4">
      <c r="A55" s="85" t="s">
        <v>63</v>
      </c>
      <c r="B55" s="86"/>
      <c r="C55" s="77"/>
      <c r="D55" s="65"/>
      <c r="E55" s="65"/>
      <c r="F55" s="65"/>
      <c r="G55" s="65"/>
      <c r="H55" s="66">
        <f t="shared" si="2"/>
        <v>0</v>
      </c>
      <c r="I55" s="33"/>
      <c r="J55" s="34">
        <f t="shared" si="3"/>
        <v>0</v>
      </c>
      <c r="K55" s="35">
        <v>732</v>
      </c>
      <c r="L55" s="69">
        <f t="shared" si="4"/>
        <v>732</v>
      </c>
    </row>
    <row r="56" spans="1:12" ht="30" x14ac:dyDescent="0.4">
      <c r="A56" s="85" t="s">
        <v>64</v>
      </c>
      <c r="B56" s="86"/>
      <c r="C56" s="77"/>
      <c r="D56" s="65"/>
      <c r="E56" s="65"/>
      <c r="F56" s="65"/>
      <c r="G56" s="65"/>
      <c r="H56" s="66">
        <f t="shared" si="2"/>
        <v>0</v>
      </c>
      <c r="I56" s="33"/>
      <c r="J56" s="34">
        <f t="shared" si="3"/>
        <v>0</v>
      </c>
      <c r="K56" s="35">
        <v>5000</v>
      </c>
      <c r="L56" s="69">
        <f t="shared" si="4"/>
        <v>5000</v>
      </c>
    </row>
    <row r="57" spans="1:12" ht="15.9" x14ac:dyDescent="0.4">
      <c r="A57" s="85" t="s">
        <v>65</v>
      </c>
      <c r="B57" s="86"/>
      <c r="C57" s="77"/>
      <c r="D57" s="65"/>
      <c r="E57" s="65"/>
      <c r="F57" s="65"/>
      <c r="G57" s="65"/>
      <c r="H57" s="66">
        <f t="shared" si="2"/>
        <v>0</v>
      </c>
      <c r="I57" s="33"/>
      <c r="J57" s="34">
        <f t="shared" si="3"/>
        <v>0</v>
      </c>
      <c r="K57" s="35">
        <v>13994.03</v>
      </c>
      <c r="L57" s="69">
        <f t="shared" si="4"/>
        <v>13994.03</v>
      </c>
    </row>
    <row r="58" spans="1:12" ht="30" x14ac:dyDescent="0.4">
      <c r="A58" s="85" t="s">
        <v>66</v>
      </c>
      <c r="B58" s="86"/>
      <c r="C58" s="77"/>
      <c r="D58" s="65"/>
      <c r="E58" s="65"/>
      <c r="F58" s="65"/>
      <c r="G58" s="65"/>
      <c r="H58" s="66">
        <f t="shared" si="2"/>
        <v>0</v>
      </c>
      <c r="I58" s="33"/>
      <c r="J58" s="34">
        <f t="shared" si="3"/>
        <v>0</v>
      </c>
      <c r="K58" s="35">
        <v>200000</v>
      </c>
      <c r="L58" s="69">
        <f t="shared" si="4"/>
        <v>200000</v>
      </c>
    </row>
    <row r="59" spans="1:12" ht="30" x14ac:dyDescent="0.4">
      <c r="A59" s="85" t="s">
        <v>67</v>
      </c>
      <c r="B59" s="86"/>
      <c r="C59" s="77"/>
      <c r="D59" s="65"/>
      <c r="E59" s="65"/>
      <c r="F59" s="65"/>
      <c r="G59" s="65"/>
      <c r="H59" s="66">
        <f t="shared" si="2"/>
        <v>0</v>
      </c>
      <c r="I59" s="33"/>
      <c r="J59" s="34">
        <f t="shared" si="3"/>
        <v>0</v>
      </c>
      <c r="K59" s="35">
        <v>9850</v>
      </c>
      <c r="L59" s="69">
        <f t="shared" si="4"/>
        <v>9850</v>
      </c>
    </row>
    <row r="60" spans="1:12" ht="15.9" x14ac:dyDescent="0.4">
      <c r="A60" s="85" t="s">
        <v>68</v>
      </c>
      <c r="B60" s="86"/>
      <c r="C60" s="77"/>
      <c r="D60" s="65"/>
      <c r="E60" s="65"/>
      <c r="F60" s="65"/>
      <c r="G60" s="65"/>
      <c r="H60" s="66">
        <f t="shared" si="2"/>
        <v>0</v>
      </c>
      <c r="I60" s="33"/>
      <c r="J60" s="34">
        <f t="shared" si="3"/>
        <v>0</v>
      </c>
      <c r="K60" s="35">
        <v>27034.01</v>
      </c>
      <c r="L60" s="69">
        <f t="shared" si="4"/>
        <v>27034.01</v>
      </c>
    </row>
    <row r="61" spans="1:12" ht="30" x14ac:dyDescent="0.4">
      <c r="A61" s="85" t="s">
        <v>69</v>
      </c>
      <c r="B61" s="86"/>
      <c r="C61" s="77"/>
      <c r="D61" s="65"/>
      <c r="E61" s="65"/>
      <c r="F61" s="65"/>
      <c r="G61" s="65"/>
      <c r="H61" s="66">
        <f t="shared" si="2"/>
        <v>0</v>
      </c>
      <c r="I61" s="33"/>
      <c r="J61" s="34">
        <f t="shared" si="3"/>
        <v>0</v>
      </c>
      <c r="K61" s="35">
        <v>100000</v>
      </c>
      <c r="L61" s="69">
        <f t="shared" si="4"/>
        <v>100000</v>
      </c>
    </row>
    <row r="62" spans="1:12" ht="15.9" hidden="1" x14ac:dyDescent="0.4">
      <c r="A62" s="87" t="s">
        <v>70</v>
      </c>
      <c r="B62" s="42"/>
      <c r="C62" s="77"/>
      <c r="D62" s="65"/>
      <c r="E62" s="65"/>
      <c r="F62" s="65"/>
      <c r="G62" s="65"/>
      <c r="H62" s="66">
        <f t="shared" si="2"/>
        <v>0</v>
      </c>
      <c r="I62" s="33"/>
      <c r="J62" s="34">
        <f t="shared" si="3"/>
        <v>0</v>
      </c>
      <c r="K62" s="35"/>
      <c r="L62" s="40"/>
    </row>
    <row r="63" spans="1:12" s="64" customFormat="1" ht="15.9" x14ac:dyDescent="0.4">
      <c r="A63" s="57" t="s">
        <v>71</v>
      </c>
      <c r="B63" s="58">
        <f t="shared" ref="B63:H63" si="5">SUM(B24:B62)</f>
        <v>0</v>
      </c>
      <c r="C63" s="58">
        <f>SUM(C24:C62)</f>
        <v>2011951.77</v>
      </c>
      <c r="D63" s="58">
        <f t="shared" si="5"/>
        <v>0</v>
      </c>
      <c r="E63" s="58">
        <f t="shared" si="5"/>
        <v>0</v>
      </c>
      <c r="F63" s="58">
        <f t="shared" si="5"/>
        <v>0</v>
      </c>
      <c r="G63" s="58">
        <f t="shared" si="5"/>
        <v>0</v>
      </c>
      <c r="H63" s="59">
        <f t="shared" si="5"/>
        <v>2011951.77</v>
      </c>
      <c r="I63" s="60">
        <f>SUM(I15:I62)</f>
        <v>3703543.77</v>
      </c>
      <c r="J63" s="34">
        <f>+I63-C63</f>
        <v>1691592</v>
      </c>
      <c r="K63" s="62"/>
      <c r="L63" s="63"/>
    </row>
    <row r="64" spans="1:12" s="64" customFormat="1" ht="16.3" thickBot="1" x14ac:dyDescent="0.45">
      <c r="A64" s="88" t="s">
        <v>72</v>
      </c>
      <c r="B64" s="89">
        <f t="shared" ref="B64:H64" si="6">B21-B63</f>
        <v>1921347.3</v>
      </c>
      <c r="C64" s="89">
        <f t="shared" si="6"/>
        <v>2471191.9300000002</v>
      </c>
      <c r="D64" s="89">
        <f t="shared" si="6"/>
        <v>360610.04000000004</v>
      </c>
      <c r="E64" s="89">
        <f t="shared" si="6"/>
        <v>0</v>
      </c>
      <c r="F64" s="89">
        <f t="shared" si="6"/>
        <v>0</v>
      </c>
      <c r="G64" s="89">
        <f t="shared" si="6"/>
        <v>0</v>
      </c>
      <c r="H64" s="90">
        <f t="shared" si="6"/>
        <v>4753149.2699999996</v>
      </c>
      <c r="I64" s="60">
        <f>H64+H63-H21</f>
        <v>0</v>
      </c>
      <c r="J64" s="34">
        <f>SUM(J15:J63)</f>
        <v>3383184</v>
      </c>
      <c r="K64" s="62">
        <f>SUM(K14:K63)</f>
        <v>6765101.04</v>
      </c>
      <c r="L64" s="63">
        <f>4483143.7+1921347.3+18994.03+4732+336884.01</f>
        <v>6765101.04</v>
      </c>
    </row>
    <row r="65" spans="1:12" s="8" customFormat="1" ht="15.9" x14ac:dyDescent="0.4">
      <c r="A65" s="91"/>
      <c r="B65" s="27"/>
      <c r="C65" s="27"/>
      <c r="D65" s="27"/>
      <c r="E65" s="27"/>
      <c r="F65" s="27"/>
      <c r="G65" s="27"/>
      <c r="H65" s="27"/>
      <c r="I65" s="3"/>
      <c r="J65" s="3">
        <f>+J64-C64</f>
        <v>911992.06999999983</v>
      </c>
      <c r="K65" s="7"/>
      <c r="L65" s="92">
        <f>+L64-K64</f>
        <v>0</v>
      </c>
    </row>
    <row r="66" spans="1:12" s="94" customFormat="1" ht="14.5" customHeight="1" x14ac:dyDescent="0.4">
      <c r="A66" s="108" t="s">
        <v>73</v>
      </c>
      <c r="B66" s="108"/>
      <c r="C66" s="108"/>
      <c r="D66" s="108"/>
      <c r="E66" s="108"/>
      <c r="F66" s="108"/>
      <c r="G66" s="108"/>
      <c r="H66" s="108"/>
      <c r="I66" s="19"/>
      <c r="J66" s="93">
        <f>+J65+C64</f>
        <v>3383184</v>
      </c>
      <c r="K66" s="93"/>
    </row>
    <row r="67" spans="1:12" s="8" customFormat="1" ht="14.5" customHeight="1" x14ac:dyDescent="0.4">
      <c r="A67" s="95"/>
      <c r="B67" s="96"/>
      <c r="C67" s="96"/>
      <c r="D67" s="96"/>
      <c r="E67" s="96"/>
      <c r="F67" s="96"/>
      <c r="G67" s="96"/>
      <c r="H67" s="96"/>
      <c r="I67" s="3"/>
      <c r="J67" s="3"/>
      <c r="K67" s="7"/>
    </row>
    <row r="68" spans="1:12" s="8" customFormat="1" ht="15.9" x14ac:dyDescent="0.4">
      <c r="A68" s="91"/>
      <c r="B68" s="12"/>
      <c r="C68" s="97"/>
      <c r="D68" s="97"/>
      <c r="E68" s="97"/>
      <c r="F68" s="97"/>
      <c r="G68" s="97"/>
      <c r="H68" s="97"/>
      <c r="I68" s="3"/>
      <c r="J68" s="3"/>
      <c r="K68" s="7"/>
    </row>
    <row r="69" spans="1:12" s="8" customFormat="1" ht="15.9" x14ac:dyDescent="0.4">
      <c r="A69" s="91"/>
      <c r="B69" s="109" t="s">
        <v>74</v>
      </c>
      <c r="C69" s="109"/>
      <c r="D69" s="98"/>
      <c r="E69" s="12"/>
      <c r="F69" s="12"/>
      <c r="G69" s="12"/>
      <c r="H69" s="12"/>
      <c r="I69" s="3"/>
      <c r="J69" s="3"/>
      <c r="K69" s="7"/>
      <c r="L69" s="8">
        <f>4483143.7+1921347.3+18994.03+4732+336884.01</f>
        <v>6765101.04</v>
      </c>
    </row>
    <row r="70" spans="1:12" s="8" customFormat="1" ht="15.9" x14ac:dyDescent="0.4">
      <c r="A70" s="91"/>
      <c r="B70" s="110" t="s">
        <v>75</v>
      </c>
      <c r="C70" s="110"/>
      <c r="D70" s="99"/>
      <c r="E70" s="12"/>
      <c r="F70" s="12"/>
      <c r="G70" s="12"/>
      <c r="H70" s="12"/>
      <c r="I70" s="3"/>
      <c r="J70" s="3"/>
      <c r="K70" s="7"/>
    </row>
    <row r="74" spans="1:12" x14ac:dyDescent="0.4">
      <c r="H74" s="100"/>
    </row>
    <row r="75" spans="1:12" x14ac:dyDescent="0.4">
      <c r="J75" s="101"/>
    </row>
  </sheetData>
  <sheetProtection formatCells="0" formatColumns="0" formatRows="0" insertColumns="0" insertRows="0" insertHyperlinks="0" deleteColumns="0" deleteRows="0" sort="0" autoFilter="0" pivotTables="0"/>
  <mergeCells count="15">
    <mergeCell ref="A4:H4"/>
    <mergeCell ref="A10:A13"/>
    <mergeCell ref="B10:C10"/>
    <mergeCell ref="D10:D13"/>
    <mergeCell ref="E10:E13"/>
    <mergeCell ref="F10:F13"/>
    <mergeCell ref="G10:G13"/>
    <mergeCell ref="H10:H13"/>
    <mergeCell ref="B11:B13"/>
    <mergeCell ref="C11:C13"/>
    <mergeCell ref="A23:G23"/>
    <mergeCell ref="A27:G27"/>
    <mergeCell ref="A66:H66"/>
    <mergeCell ref="B69:C69"/>
    <mergeCell ref="B70:C70"/>
  </mergeCells>
  <printOptions horizontalCentered="1" verticalCentered="1"/>
  <pageMargins left="0.25" right="0.25" top="0.37" bottom="0.51" header="0.3" footer="0.3"/>
  <pageSetup paperSize="14" fitToHeight="0" orientation="landscape" horizontalDpi="360" verticalDpi="360" r:id="rId1"/>
  <headerFooter>
    <oddFooter>&amp;RPage &amp;P of &amp;N</oddFooter>
  </headerFooter>
  <rowBreaks count="2" manualBreakCount="2">
    <brk id="30" max="7" man="1"/>
    <brk id="44"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D0DBE-3935-4439-A749-AA1D86E14D8B}">
  <sheetPr>
    <pageSetUpPr fitToPage="1"/>
  </sheetPr>
  <dimension ref="A1:K25"/>
  <sheetViews>
    <sheetView view="pageBreakPreview" zoomScale="106" zoomScaleNormal="106" zoomScaleSheetLayoutView="106" workbookViewId="0">
      <selection activeCell="B12" sqref="B11:B16"/>
    </sheetView>
  </sheetViews>
  <sheetFormatPr defaultRowHeight="14.6" x14ac:dyDescent="0.4"/>
  <cols>
    <col min="1" max="1" width="41" style="121" customWidth="1"/>
    <col min="2" max="2" width="20.4609375" style="121" customWidth="1"/>
    <col min="3" max="3" width="19.15234375" style="121" customWidth="1"/>
    <col min="4" max="4" width="18.23046875" style="121" customWidth="1"/>
    <col min="5" max="5" width="26.69140625" style="121" customWidth="1"/>
    <col min="6" max="6" width="20.69140625" style="121" customWidth="1"/>
    <col min="7" max="10" width="15.69140625" style="121" customWidth="1"/>
    <col min="11" max="11" width="8.84375" style="121" customWidth="1"/>
  </cols>
  <sheetData>
    <row r="1" spans="1:6" x14ac:dyDescent="0.4">
      <c r="A1" s="1" t="s">
        <v>76</v>
      </c>
      <c r="B1" s="120"/>
      <c r="C1" s="120"/>
      <c r="D1" s="120"/>
      <c r="E1" s="120"/>
    </row>
    <row r="2" spans="1:6" x14ac:dyDescent="0.4">
      <c r="A2" s="122"/>
      <c r="B2" s="122"/>
      <c r="C2" s="122"/>
      <c r="D2" s="122"/>
      <c r="E2" s="122"/>
    </row>
    <row r="3" spans="1:6" ht="15.9" x14ac:dyDescent="0.45">
      <c r="A3" s="123" t="s">
        <v>77</v>
      </c>
      <c r="B3" s="123"/>
      <c r="C3" s="123"/>
      <c r="D3" s="123"/>
      <c r="E3" s="123"/>
    </row>
    <row r="4" spans="1:6" x14ac:dyDescent="0.4">
      <c r="A4" s="124"/>
      <c r="B4" s="124"/>
      <c r="C4" s="124"/>
      <c r="E4" s="124"/>
    </row>
    <row r="5" spans="1:6" x14ac:dyDescent="0.4">
      <c r="A5" s="64" t="s">
        <v>3</v>
      </c>
      <c r="B5" s="125" t="s">
        <v>4</v>
      </c>
      <c r="C5" s="64"/>
      <c r="D5" s="126" t="s">
        <v>5</v>
      </c>
      <c r="E5" s="127">
        <v>2025</v>
      </c>
      <c r="F5" s="128"/>
    </row>
    <row r="6" spans="1:6" x14ac:dyDescent="0.4">
      <c r="A6" s="129" t="s">
        <v>6</v>
      </c>
      <c r="B6" s="130" t="s">
        <v>7</v>
      </c>
      <c r="C6" s="64"/>
      <c r="D6" s="126" t="s">
        <v>8</v>
      </c>
      <c r="E6" s="131" t="s">
        <v>9</v>
      </c>
      <c r="F6" s="128"/>
    </row>
    <row r="7" spans="1:6" x14ac:dyDescent="0.4">
      <c r="A7" s="129" t="s">
        <v>10</v>
      </c>
      <c r="B7" s="132" t="s">
        <v>11</v>
      </c>
      <c r="C7" s="64"/>
      <c r="D7" s="128"/>
      <c r="E7" s="128"/>
      <c r="F7" s="128"/>
    </row>
    <row r="8" spans="1:6" x14ac:dyDescent="0.4">
      <c r="A8" s="124"/>
      <c r="B8" s="128"/>
      <c r="C8" s="128"/>
      <c r="D8" s="128"/>
      <c r="E8" s="128"/>
      <c r="F8" s="128"/>
    </row>
    <row r="9" spans="1:6" x14ac:dyDescent="0.4">
      <c r="A9" s="133" t="s">
        <v>78</v>
      </c>
      <c r="B9" s="133" t="s">
        <v>79</v>
      </c>
      <c r="C9" s="133" t="s">
        <v>80</v>
      </c>
      <c r="D9" s="133"/>
      <c r="E9" s="133" t="s">
        <v>18</v>
      </c>
      <c r="F9" s="128"/>
    </row>
    <row r="10" spans="1:6" ht="28.95" customHeight="1" x14ac:dyDescent="0.4">
      <c r="A10" s="133"/>
      <c r="B10" s="133"/>
      <c r="C10" s="134" t="s">
        <v>81</v>
      </c>
      <c r="D10" s="134" t="s">
        <v>82</v>
      </c>
      <c r="E10" s="133"/>
      <c r="F10" s="128"/>
    </row>
    <row r="11" spans="1:6" x14ac:dyDescent="0.4">
      <c r="A11" s="135" t="s">
        <v>83</v>
      </c>
      <c r="B11" s="36">
        <f>52+12</f>
        <v>64</v>
      </c>
      <c r="C11" s="136">
        <v>7846906.3118181815</v>
      </c>
      <c r="D11" s="136">
        <v>8926549</v>
      </c>
      <c r="E11" s="137">
        <f>SUM(C11:D11)</f>
        <v>16773455.311818182</v>
      </c>
      <c r="F11" s="128"/>
    </row>
    <row r="12" spans="1:6" x14ac:dyDescent="0.4">
      <c r="A12" s="138" t="s">
        <v>84</v>
      </c>
      <c r="B12" s="139">
        <v>1</v>
      </c>
      <c r="C12" s="140">
        <v>75656.91</v>
      </c>
      <c r="D12" s="140">
        <v>133721.60000000001</v>
      </c>
      <c r="E12" s="137">
        <f t="shared" ref="E12:E15" si="0">SUM(C12:D12)</f>
        <v>209378.51</v>
      </c>
      <c r="F12" s="128"/>
    </row>
    <row r="13" spans="1:6" x14ac:dyDescent="0.4">
      <c r="A13" s="138" t="s">
        <v>85</v>
      </c>
      <c r="B13" s="139">
        <v>0</v>
      </c>
      <c r="C13" s="140"/>
      <c r="D13" s="140"/>
      <c r="E13" s="137">
        <f t="shared" si="0"/>
        <v>0</v>
      </c>
      <c r="F13" s="128"/>
    </row>
    <row r="14" spans="1:6" x14ac:dyDescent="0.4">
      <c r="A14" s="138" t="s">
        <v>86</v>
      </c>
      <c r="B14" s="139">
        <v>169</v>
      </c>
      <c r="C14" s="140">
        <v>3327410.6999999997</v>
      </c>
      <c r="D14" s="140">
        <v>868000</v>
      </c>
      <c r="E14" s="137">
        <f t="shared" si="0"/>
        <v>4195410.6999999993</v>
      </c>
      <c r="F14" s="128"/>
    </row>
    <row r="15" spans="1:6" x14ac:dyDescent="0.4">
      <c r="A15" s="141" t="s">
        <v>87</v>
      </c>
      <c r="B15" s="139">
        <v>0</v>
      </c>
      <c r="C15" s="140"/>
      <c r="D15" s="140"/>
      <c r="E15" s="137">
        <f t="shared" si="0"/>
        <v>0</v>
      </c>
      <c r="F15" s="128"/>
    </row>
    <row r="16" spans="1:6" x14ac:dyDescent="0.4">
      <c r="A16" s="142" t="s">
        <v>88</v>
      </c>
      <c r="B16" s="143">
        <f>SUM(B11:B15)</f>
        <v>234</v>
      </c>
      <c r="C16" s="144">
        <f>SUM(C11:C15)</f>
        <v>11249973.921818182</v>
      </c>
      <c r="D16" s="144">
        <f>SUM(D11:D15)</f>
        <v>9928270.5999999996</v>
      </c>
      <c r="E16" s="144">
        <f t="shared" ref="E16" si="1">SUM(E11:E15)</f>
        <v>21178244.521818183</v>
      </c>
      <c r="F16" s="128"/>
    </row>
    <row r="17" spans="1:6" x14ac:dyDescent="0.4">
      <c r="A17" s="128"/>
      <c r="B17" s="128"/>
      <c r="C17" s="128"/>
      <c r="D17" s="128"/>
      <c r="E17" s="128"/>
      <c r="F17" s="128"/>
    </row>
    <row r="18" spans="1:6" s="146" customFormat="1" ht="28.95" customHeight="1" x14ac:dyDescent="0.4">
      <c r="A18" s="145" t="s">
        <v>89</v>
      </c>
      <c r="B18" s="145"/>
      <c r="C18" s="145"/>
      <c r="D18" s="145"/>
      <c r="E18" s="145"/>
      <c r="F18" s="128"/>
    </row>
    <row r="19" spans="1:6" x14ac:dyDescent="0.4">
      <c r="A19" s="128"/>
      <c r="B19" s="128"/>
      <c r="C19" s="128"/>
      <c r="D19" s="128"/>
      <c r="E19" s="128"/>
      <c r="F19" s="128"/>
    </row>
    <row r="20" spans="1:6" x14ac:dyDescent="0.4">
      <c r="A20" s="128"/>
      <c r="B20" s="128"/>
      <c r="C20" s="128"/>
      <c r="D20" s="128"/>
      <c r="E20" s="128"/>
      <c r="F20" s="128"/>
    </row>
    <row r="21" spans="1:6" x14ac:dyDescent="0.4">
      <c r="A21" s="147" t="s">
        <v>90</v>
      </c>
      <c r="B21" s="148" t="s">
        <v>74</v>
      </c>
      <c r="C21" s="148"/>
      <c r="D21" s="148" t="s">
        <v>91</v>
      </c>
      <c r="E21" s="148"/>
      <c r="F21" s="149"/>
    </row>
    <row r="22" spans="1:6" x14ac:dyDescent="0.4">
      <c r="A22" s="150" t="s">
        <v>92</v>
      </c>
      <c r="B22" s="151" t="s">
        <v>75</v>
      </c>
      <c r="C22" s="151"/>
      <c r="D22" s="151" t="s">
        <v>93</v>
      </c>
      <c r="E22" s="151"/>
      <c r="F22" s="128"/>
    </row>
    <row r="23" spans="1:6" x14ac:dyDescent="0.4">
      <c r="A23" s="128"/>
      <c r="B23" s="128"/>
      <c r="C23" s="128"/>
      <c r="D23" s="128"/>
      <c r="E23" s="128"/>
      <c r="F23" s="128"/>
    </row>
    <row r="24" spans="1:6" x14ac:dyDescent="0.4">
      <c r="A24" s="128" t="s">
        <v>94</v>
      </c>
      <c r="B24" s="128"/>
      <c r="C24" s="128"/>
      <c r="D24" s="128"/>
      <c r="E24" s="128"/>
      <c r="F24" s="128"/>
    </row>
    <row r="25" spans="1:6" ht="129" customHeight="1" x14ac:dyDescent="0.4">
      <c r="A25" s="152" t="s">
        <v>95</v>
      </c>
      <c r="B25" s="152"/>
      <c r="C25" s="152"/>
      <c r="D25" s="152"/>
      <c r="E25" s="152"/>
      <c r="F25" s="153"/>
    </row>
  </sheetData>
  <sheetProtection formatCells="0" formatColumns="0" formatRows="0" insertColumns="0" insertRows="0" insertHyperlinks="0" deleteColumns="0" deleteRows="0" sort="0" autoFilter="0" pivotTables="0"/>
  <mergeCells count="11">
    <mergeCell ref="B21:C21"/>
    <mergeCell ref="D21:E21"/>
    <mergeCell ref="B22:C22"/>
    <mergeCell ref="D22:E22"/>
    <mergeCell ref="A25:E25"/>
    <mergeCell ref="A3:E3"/>
    <mergeCell ref="A9:A10"/>
    <mergeCell ref="B9:B10"/>
    <mergeCell ref="C9:D9"/>
    <mergeCell ref="E9:E10"/>
    <mergeCell ref="A18:E18"/>
  </mergeCells>
  <printOptions verticalCentered="1"/>
  <pageMargins left="0.45" right="0" top="0" bottom="0"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76F65-D68B-45D3-8EFF-E508B336F4A0}">
  <sheetPr>
    <pageSetUpPr fitToPage="1"/>
  </sheetPr>
  <dimension ref="A1:Q80"/>
  <sheetViews>
    <sheetView view="pageBreakPreview" topLeftCell="A52" zoomScale="85" zoomScaleNormal="85" zoomScaleSheetLayoutView="85" workbookViewId="0">
      <selection activeCell="F81" sqref="F81"/>
    </sheetView>
  </sheetViews>
  <sheetFormatPr defaultRowHeight="14.6" x14ac:dyDescent="0.4"/>
  <cols>
    <col min="1" max="1" width="4.3828125" style="157" customWidth="1"/>
    <col min="2" max="2" width="12" style="157" customWidth="1"/>
    <col min="3" max="3" width="29.84375" style="157" customWidth="1"/>
    <col min="4" max="4" width="16.23046875" style="157" customWidth="1"/>
    <col min="5" max="5" width="10.53515625" style="157" customWidth="1"/>
    <col min="6" max="6" width="9.07421875" style="157" customWidth="1"/>
    <col min="7" max="7" width="12.61328125" style="157" customWidth="1"/>
    <col min="8" max="8" width="9.15234375" style="157" customWidth="1"/>
    <col min="9" max="9" width="3.3828125" style="157" customWidth="1"/>
    <col min="10" max="10" width="13.23046875" style="158" bestFit="1" customWidth="1"/>
    <col min="11" max="11" width="11.07421875" style="159" bestFit="1" customWidth="1"/>
    <col min="12" max="12" width="15.765625" style="158" customWidth="1"/>
    <col min="13" max="13" width="11.15234375" style="158" bestFit="1" customWidth="1"/>
    <col min="14" max="14" width="11.07421875" style="158" bestFit="1" customWidth="1"/>
    <col min="15" max="15" width="11.07421875" style="159" bestFit="1" customWidth="1"/>
    <col min="16" max="16384" width="9.23046875" style="159"/>
  </cols>
  <sheetData>
    <row r="1" spans="1:17" ht="9.65" customHeight="1" x14ac:dyDescent="0.4">
      <c r="A1" s="154" t="s">
        <v>96</v>
      </c>
      <c r="B1" s="155"/>
      <c r="C1" s="156"/>
      <c r="D1" s="156"/>
      <c r="E1" s="156"/>
    </row>
    <row r="2" spans="1:17" s="161" customFormat="1" ht="9.65" customHeight="1" x14ac:dyDescent="0.25">
      <c r="A2" s="154" t="s">
        <v>97</v>
      </c>
      <c r="B2" s="160"/>
      <c r="J2" s="162"/>
      <c r="L2" s="162"/>
      <c r="M2" s="162"/>
      <c r="N2" s="162"/>
    </row>
    <row r="3" spans="1:17" x14ac:dyDescent="0.4">
      <c r="A3" s="163" t="s">
        <v>98</v>
      </c>
      <c r="B3" s="163"/>
      <c r="C3" s="163"/>
      <c r="D3" s="163"/>
      <c r="E3" s="163"/>
      <c r="F3" s="163"/>
      <c r="G3" s="163"/>
      <c r="H3" s="163"/>
      <c r="I3" s="163"/>
      <c r="J3" s="163"/>
      <c r="K3" s="163"/>
      <c r="L3" s="163"/>
      <c r="M3" s="163"/>
    </row>
    <row r="4" spans="1:17" x14ac:dyDescent="0.4">
      <c r="A4" s="164"/>
      <c r="B4" s="164"/>
      <c r="C4" s="164"/>
      <c r="D4" s="164"/>
      <c r="E4" s="164"/>
    </row>
    <row r="5" spans="1:17" x14ac:dyDescent="0.4">
      <c r="A5" s="165" t="s">
        <v>3</v>
      </c>
      <c r="B5" s="165"/>
      <c r="C5" s="166" t="s">
        <v>4</v>
      </c>
      <c r="D5" s="165" t="s">
        <v>5</v>
      </c>
      <c r="E5" s="167">
        <v>2025</v>
      </c>
    </row>
    <row r="6" spans="1:17" x14ac:dyDescent="0.4">
      <c r="A6" s="168" t="s">
        <v>6</v>
      </c>
      <c r="B6" s="169"/>
      <c r="C6" s="170" t="s">
        <v>99</v>
      </c>
      <c r="D6" s="171" t="s">
        <v>8</v>
      </c>
      <c r="E6" s="172" t="s">
        <v>9</v>
      </c>
    </row>
    <row r="7" spans="1:17" x14ac:dyDescent="0.4">
      <c r="A7" s="168" t="s">
        <v>10</v>
      </c>
      <c r="B7" s="169"/>
      <c r="C7" s="170" t="s">
        <v>11</v>
      </c>
      <c r="D7" s="171"/>
    </row>
    <row r="8" spans="1:17" ht="10.5" customHeight="1" x14ac:dyDescent="0.4">
      <c r="A8" s="168"/>
      <c r="B8" s="169"/>
      <c r="C8" s="170"/>
      <c r="D8" s="171"/>
    </row>
    <row r="9" spans="1:17" ht="14.05" customHeight="1" x14ac:dyDescent="0.4">
      <c r="A9" s="159" t="s">
        <v>100</v>
      </c>
      <c r="B9" s="169"/>
      <c r="C9" s="170"/>
      <c r="D9" s="171"/>
      <c r="J9" s="173">
        <v>249090</v>
      </c>
    </row>
    <row r="10" spans="1:17" ht="14.05" customHeight="1" x14ac:dyDescent="0.7">
      <c r="A10" s="157" t="s">
        <v>101</v>
      </c>
      <c r="J10" s="174">
        <v>576306.92000000004</v>
      </c>
      <c r="M10" s="158">
        <v>958771.28</v>
      </c>
    </row>
    <row r="11" spans="1:17" ht="17.05" customHeight="1" x14ac:dyDescent="0.4">
      <c r="A11" s="157" t="s">
        <v>102</v>
      </c>
      <c r="J11" s="175">
        <f>SUM(J9:J10)</f>
        <v>825396.92</v>
      </c>
    </row>
    <row r="12" spans="1:17" x14ac:dyDescent="0.4">
      <c r="A12" s="157" t="s">
        <v>103</v>
      </c>
      <c r="B12" s="157" t="s">
        <v>104</v>
      </c>
    </row>
    <row r="13" spans="1:17" x14ac:dyDescent="0.4">
      <c r="B13" s="164" t="s">
        <v>105</v>
      </c>
    </row>
    <row r="14" spans="1:17" x14ac:dyDescent="0.4">
      <c r="C14" s="157" t="s">
        <v>106</v>
      </c>
      <c r="M14" s="158">
        <v>958942.67</v>
      </c>
      <c r="N14" s="158">
        <v>125</v>
      </c>
    </row>
    <row r="15" spans="1:17" x14ac:dyDescent="0.4">
      <c r="G15" s="176" t="s">
        <v>107</v>
      </c>
      <c r="J15" s="158">
        <v>0</v>
      </c>
      <c r="N15" s="158">
        <v>16287.38</v>
      </c>
      <c r="Q15" s="159">
        <v>214200</v>
      </c>
    </row>
    <row r="16" spans="1:17" x14ac:dyDescent="0.4">
      <c r="B16" s="164" t="s">
        <v>108</v>
      </c>
      <c r="N16" s="158">
        <v>117133.38</v>
      </c>
    </row>
    <row r="17" spans="2:17" x14ac:dyDescent="0.4">
      <c r="B17" s="164"/>
      <c r="C17" s="177" t="s">
        <v>109</v>
      </c>
    </row>
    <row r="18" spans="2:17" x14ac:dyDescent="0.4">
      <c r="B18" s="164"/>
      <c r="C18" s="178" t="s">
        <v>110</v>
      </c>
      <c r="Q18" s="159">
        <v>25000</v>
      </c>
    </row>
    <row r="19" spans="2:17" x14ac:dyDescent="0.4">
      <c r="B19" s="164"/>
      <c r="C19" s="178" t="s">
        <v>111</v>
      </c>
      <c r="J19" s="158">
        <v>25500</v>
      </c>
      <c r="K19" s="159">
        <v>5000</v>
      </c>
      <c r="N19" s="158">
        <f>SUM(N14:N16)</f>
        <v>133545.76</v>
      </c>
      <c r="Q19" s="159">
        <v>38000</v>
      </c>
    </row>
    <row r="20" spans="2:17" s="157" customFormat="1" x14ac:dyDescent="0.4">
      <c r="B20" s="164"/>
      <c r="C20" s="178" t="s">
        <v>112</v>
      </c>
      <c r="J20" s="158"/>
      <c r="K20" s="159">
        <v>2500</v>
      </c>
      <c r="L20" s="158"/>
      <c r="M20" s="158">
        <f>+M14-N19</f>
        <v>825396.91</v>
      </c>
      <c r="N20" s="158"/>
      <c r="Q20" s="157">
        <v>60000</v>
      </c>
    </row>
    <row r="21" spans="2:17" s="157" customFormat="1" x14ac:dyDescent="0.4">
      <c r="B21" s="164"/>
      <c r="C21" s="178" t="s">
        <v>111</v>
      </c>
      <c r="J21" s="158">
        <v>60000</v>
      </c>
      <c r="K21" s="159">
        <v>2500</v>
      </c>
      <c r="L21" s="158"/>
      <c r="M21" s="158"/>
      <c r="N21" s="158"/>
      <c r="Q21" s="157">
        <v>19000</v>
      </c>
    </row>
    <row r="22" spans="2:17" s="157" customFormat="1" x14ac:dyDescent="0.4">
      <c r="B22" s="164"/>
      <c r="C22" s="177" t="s">
        <v>113</v>
      </c>
      <c r="J22" s="158"/>
      <c r="K22" s="159">
        <v>2500</v>
      </c>
      <c r="L22" s="158"/>
      <c r="M22" s="158"/>
      <c r="N22" s="179"/>
      <c r="Q22" s="157">
        <v>19000</v>
      </c>
    </row>
    <row r="23" spans="2:17" s="157" customFormat="1" x14ac:dyDescent="0.4">
      <c r="B23" s="164"/>
      <c r="C23" s="180" t="s">
        <v>114</v>
      </c>
      <c r="J23" s="158"/>
      <c r="K23" s="159">
        <v>2500</v>
      </c>
      <c r="L23" s="158"/>
      <c r="M23" s="158"/>
      <c r="N23" s="179"/>
      <c r="Q23" s="157">
        <v>19000</v>
      </c>
    </row>
    <row r="24" spans="2:17" s="157" customFormat="1" x14ac:dyDescent="0.4">
      <c r="B24" s="164"/>
      <c r="C24" s="178" t="s">
        <v>115</v>
      </c>
      <c r="J24" s="158"/>
      <c r="K24" s="159">
        <v>10500</v>
      </c>
      <c r="L24" s="158"/>
      <c r="M24" s="158"/>
      <c r="N24" s="179"/>
      <c r="Q24" s="157">
        <v>84367</v>
      </c>
    </row>
    <row r="25" spans="2:17" s="157" customFormat="1" x14ac:dyDescent="0.4">
      <c r="B25" s="164"/>
      <c r="C25" s="180" t="s">
        <v>116</v>
      </c>
      <c r="J25" s="158"/>
      <c r="K25" s="181">
        <f>SUM(K19:K24)</f>
        <v>25500</v>
      </c>
      <c r="L25" s="158"/>
      <c r="M25" s="158"/>
      <c r="N25" s="179"/>
      <c r="Q25" s="157">
        <v>2500</v>
      </c>
    </row>
    <row r="26" spans="2:17" s="157" customFormat="1" x14ac:dyDescent="0.4">
      <c r="B26" s="164"/>
      <c r="C26" s="178" t="s">
        <v>117</v>
      </c>
      <c r="J26" s="158"/>
      <c r="K26" s="159"/>
      <c r="L26" s="158"/>
      <c r="M26" s="158"/>
      <c r="N26" s="179"/>
      <c r="Q26" s="157">
        <f>SUM(Q18:Q25)</f>
        <v>266867</v>
      </c>
    </row>
    <row r="27" spans="2:17" s="157" customFormat="1" x14ac:dyDescent="0.4">
      <c r="B27" s="164"/>
      <c r="C27" s="180" t="s">
        <v>118</v>
      </c>
      <c r="J27" s="158"/>
      <c r="K27" s="159"/>
      <c r="L27" s="158"/>
      <c r="M27" s="158"/>
      <c r="N27" s="179"/>
    </row>
    <row r="28" spans="2:17" s="157" customFormat="1" x14ac:dyDescent="0.4">
      <c r="B28" s="164"/>
      <c r="C28" s="178" t="s">
        <v>119</v>
      </c>
      <c r="J28" s="158"/>
      <c r="K28" s="159"/>
      <c r="L28" s="158"/>
      <c r="M28" s="158"/>
      <c r="N28" s="179"/>
    </row>
    <row r="29" spans="2:17" s="157" customFormat="1" x14ac:dyDescent="0.4">
      <c r="B29" s="164"/>
      <c r="C29" s="180" t="s">
        <v>120</v>
      </c>
      <c r="J29" s="158"/>
      <c r="K29" s="159"/>
      <c r="L29" s="158"/>
      <c r="M29" s="158"/>
      <c r="N29" s="179"/>
    </row>
    <row r="30" spans="2:17" s="157" customFormat="1" x14ac:dyDescent="0.4">
      <c r="B30" s="164"/>
      <c r="C30" s="178" t="s">
        <v>121</v>
      </c>
      <c r="J30" s="158"/>
      <c r="K30" s="159"/>
      <c r="L30" s="158"/>
      <c r="M30" s="158"/>
      <c r="N30" s="179"/>
    </row>
    <row r="31" spans="2:17" s="157" customFormat="1" x14ac:dyDescent="0.4">
      <c r="B31" s="164"/>
      <c r="C31" s="180" t="s">
        <v>122</v>
      </c>
      <c r="J31" s="158"/>
      <c r="K31" s="159"/>
      <c r="L31" s="158"/>
      <c r="M31" s="158"/>
      <c r="N31" s="179"/>
    </row>
    <row r="32" spans="2:17" s="157" customFormat="1" x14ac:dyDescent="0.4">
      <c r="B32" s="164"/>
      <c r="C32" s="178" t="s">
        <v>123</v>
      </c>
      <c r="J32" s="158"/>
      <c r="K32" s="159"/>
      <c r="L32" s="158"/>
      <c r="M32" s="158"/>
      <c r="N32" s="179"/>
    </row>
    <row r="33" spans="2:16" s="157" customFormat="1" x14ac:dyDescent="0.4">
      <c r="B33" s="164"/>
      <c r="C33" s="180" t="s">
        <v>124</v>
      </c>
      <c r="J33" s="158"/>
      <c r="K33" s="159"/>
      <c r="L33" s="158"/>
      <c r="M33" s="158"/>
      <c r="N33" s="179"/>
    </row>
    <row r="34" spans="2:16" s="157" customFormat="1" x14ac:dyDescent="0.4">
      <c r="B34" s="164"/>
      <c r="C34" s="178" t="s">
        <v>125</v>
      </c>
      <c r="J34" s="158"/>
      <c r="K34" s="159"/>
      <c r="L34" s="158"/>
      <c r="M34" s="158"/>
      <c r="N34" s="179"/>
    </row>
    <row r="35" spans="2:16" s="157" customFormat="1" x14ac:dyDescent="0.4">
      <c r="B35" s="164"/>
      <c r="C35" s="180" t="s">
        <v>126</v>
      </c>
      <c r="J35" s="158"/>
      <c r="K35" s="159"/>
      <c r="L35" s="158"/>
      <c r="M35" s="158"/>
      <c r="N35" s="179"/>
      <c r="O35" s="182">
        <f>25500+60000+69800+24850+31465+34900+49700+34900+95340</f>
        <v>426455</v>
      </c>
      <c r="P35" s="157">
        <f>34500+200+150+3535+100+300+100+50000+165000+4660</f>
        <v>258545</v>
      </c>
    </row>
    <row r="36" spans="2:16" s="157" customFormat="1" x14ac:dyDescent="0.4">
      <c r="B36" s="164"/>
      <c r="C36" s="178" t="s">
        <v>119</v>
      </c>
      <c r="J36" s="158"/>
      <c r="K36" s="159"/>
      <c r="L36" s="158"/>
      <c r="M36" s="158"/>
      <c r="N36" s="179"/>
    </row>
    <row r="37" spans="2:16" s="157" customFormat="1" x14ac:dyDescent="0.4">
      <c r="B37" s="164"/>
      <c r="C37" s="180" t="s">
        <v>127</v>
      </c>
      <c r="J37" s="158"/>
      <c r="K37" s="159"/>
      <c r="L37" s="158"/>
      <c r="M37" s="158"/>
      <c r="N37" s="179"/>
    </row>
    <row r="38" spans="2:16" s="157" customFormat="1" x14ac:dyDescent="0.4">
      <c r="B38" s="164"/>
      <c r="C38" s="178" t="s">
        <v>128</v>
      </c>
      <c r="J38" s="158"/>
      <c r="K38" s="159"/>
      <c r="L38" s="158"/>
      <c r="M38" s="158"/>
      <c r="N38" s="179"/>
    </row>
    <row r="39" spans="2:16" s="157" customFormat="1" x14ac:dyDescent="0.4">
      <c r="B39" s="164"/>
      <c r="C39" s="180" t="s">
        <v>129</v>
      </c>
      <c r="J39" s="158"/>
      <c r="K39" s="159"/>
      <c r="L39" s="158"/>
      <c r="M39" s="158"/>
      <c r="N39" s="179"/>
    </row>
    <row r="40" spans="2:16" s="157" customFormat="1" x14ac:dyDescent="0.4">
      <c r="B40" s="164"/>
      <c r="C40" s="178" t="s">
        <v>130</v>
      </c>
      <c r="J40" s="158"/>
      <c r="K40" s="159"/>
      <c r="L40" s="158"/>
      <c r="M40" s="158"/>
      <c r="N40" s="179"/>
    </row>
    <row r="41" spans="2:16" s="157" customFormat="1" x14ac:dyDescent="0.4">
      <c r="B41" s="164"/>
      <c r="C41" s="177" t="s">
        <v>131</v>
      </c>
      <c r="J41" s="158"/>
      <c r="K41" s="159"/>
      <c r="L41" s="158"/>
      <c r="M41" s="158"/>
      <c r="N41" s="179"/>
    </row>
    <row r="42" spans="2:16" s="157" customFormat="1" x14ac:dyDescent="0.4">
      <c r="B42" s="164"/>
      <c r="C42" s="180" t="s">
        <v>132</v>
      </c>
      <c r="J42" s="158"/>
      <c r="K42" s="159"/>
      <c r="L42" s="158"/>
      <c r="M42" s="158"/>
      <c r="N42" s="179"/>
    </row>
    <row r="43" spans="2:16" s="157" customFormat="1" x14ac:dyDescent="0.4">
      <c r="B43" s="164"/>
      <c r="C43" s="178" t="s">
        <v>133</v>
      </c>
      <c r="J43" s="158">
        <v>69800</v>
      </c>
      <c r="K43" s="159"/>
      <c r="L43" s="158"/>
      <c r="M43" s="158"/>
      <c r="N43" s="179"/>
    </row>
    <row r="44" spans="2:16" s="157" customFormat="1" x14ac:dyDescent="0.4">
      <c r="B44" s="164"/>
      <c r="C44" s="178" t="s">
        <v>134</v>
      </c>
      <c r="J44" s="158">
        <v>24850</v>
      </c>
      <c r="K44" s="159"/>
      <c r="L44" s="158"/>
      <c r="M44" s="158"/>
      <c r="N44" s="179"/>
    </row>
    <row r="45" spans="2:16" s="157" customFormat="1" x14ac:dyDescent="0.4">
      <c r="B45" s="164"/>
      <c r="C45" s="180" t="s">
        <v>135</v>
      </c>
      <c r="J45" s="158"/>
      <c r="K45" s="159"/>
      <c r="L45" s="158"/>
      <c r="M45" s="158"/>
      <c r="N45" s="179"/>
    </row>
    <row r="46" spans="2:16" s="157" customFormat="1" x14ac:dyDescent="0.4">
      <c r="B46" s="164"/>
      <c r="C46" s="178" t="s">
        <v>136</v>
      </c>
      <c r="J46" s="158">
        <v>31465</v>
      </c>
      <c r="K46" s="159"/>
      <c r="L46" s="158"/>
      <c r="M46" s="158"/>
      <c r="N46" s="179"/>
    </row>
    <row r="47" spans="2:16" s="157" customFormat="1" x14ac:dyDescent="0.4">
      <c r="B47" s="164"/>
      <c r="C47" s="178" t="s">
        <v>137</v>
      </c>
      <c r="J47" s="158">
        <v>34900</v>
      </c>
      <c r="K47" s="159"/>
      <c r="L47" s="158"/>
      <c r="M47" s="158"/>
      <c r="N47" s="179"/>
    </row>
    <row r="48" spans="2:16" s="157" customFormat="1" x14ac:dyDescent="0.4">
      <c r="B48" s="164"/>
      <c r="C48" s="180" t="s">
        <v>138</v>
      </c>
      <c r="J48" s="158"/>
      <c r="K48" s="159"/>
      <c r="L48" s="158"/>
      <c r="M48" s="158"/>
      <c r="N48" s="179"/>
    </row>
    <row r="49" spans="2:14" s="157" customFormat="1" x14ac:dyDescent="0.4">
      <c r="B49" s="164"/>
      <c r="C49" s="178" t="s">
        <v>139</v>
      </c>
      <c r="J49" s="158">
        <v>49750</v>
      </c>
      <c r="K49" s="159"/>
      <c r="L49" s="158"/>
      <c r="M49" s="158"/>
      <c r="N49" s="179"/>
    </row>
    <row r="50" spans="2:14" s="157" customFormat="1" x14ac:dyDescent="0.4">
      <c r="C50" s="180" t="s">
        <v>140</v>
      </c>
      <c r="J50" s="158"/>
      <c r="K50" s="159"/>
      <c r="L50" s="158"/>
      <c r="M50" s="158"/>
      <c r="N50" s="179"/>
    </row>
    <row r="51" spans="2:14" s="157" customFormat="1" x14ac:dyDescent="0.4">
      <c r="C51" s="178" t="s">
        <v>141</v>
      </c>
      <c r="J51" s="158">
        <v>34900</v>
      </c>
      <c r="K51" s="159"/>
      <c r="L51" s="158"/>
      <c r="M51" s="158"/>
      <c r="N51" s="179"/>
    </row>
    <row r="52" spans="2:14" x14ac:dyDescent="0.4">
      <c r="C52" s="180" t="s">
        <v>142</v>
      </c>
      <c r="N52" s="179"/>
    </row>
    <row r="53" spans="2:14" x14ac:dyDescent="0.4">
      <c r="C53" s="178" t="s">
        <v>143</v>
      </c>
      <c r="N53" s="179"/>
    </row>
    <row r="54" spans="2:14" x14ac:dyDescent="0.4">
      <c r="C54" s="180" t="s">
        <v>144</v>
      </c>
    </row>
    <row r="55" spans="2:14" x14ac:dyDescent="0.4">
      <c r="C55" s="178" t="s">
        <v>145</v>
      </c>
    </row>
    <row r="56" spans="2:14" x14ac:dyDescent="0.4">
      <c r="C56" s="177" t="s">
        <v>146</v>
      </c>
    </row>
    <row r="57" spans="2:14" x14ac:dyDescent="0.4">
      <c r="C57" s="177" t="s">
        <v>147</v>
      </c>
      <c r="L57" s="158">
        <v>35340</v>
      </c>
    </row>
    <row r="58" spans="2:14" x14ac:dyDescent="0.4">
      <c r="C58" s="177" t="s">
        <v>148</v>
      </c>
      <c r="J58" s="158">
        <v>95340</v>
      </c>
      <c r="L58" s="158">
        <v>24800</v>
      </c>
    </row>
    <row r="59" spans="2:14" x14ac:dyDescent="0.4">
      <c r="C59" s="177" t="s">
        <v>149</v>
      </c>
      <c r="L59" s="158">
        <v>21100</v>
      </c>
    </row>
    <row r="60" spans="2:14" x14ac:dyDescent="0.4">
      <c r="C60" s="177" t="s">
        <v>150</v>
      </c>
      <c r="L60" s="158">
        <v>14100</v>
      </c>
    </row>
    <row r="61" spans="2:14" x14ac:dyDescent="0.4">
      <c r="C61" s="178" t="s">
        <v>151</v>
      </c>
      <c r="L61" s="183">
        <f>SUM(L57:L60)</f>
        <v>95340</v>
      </c>
    </row>
    <row r="62" spans="2:14" x14ac:dyDescent="0.4">
      <c r="C62" s="178" t="s">
        <v>152</v>
      </c>
    </row>
    <row r="63" spans="2:14" x14ac:dyDescent="0.4">
      <c r="C63" s="178" t="s">
        <v>153</v>
      </c>
    </row>
    <row r="64" spans="2:14" x14ac:dyDescent="0.4">
      <c r="G64" s="176" t="s">
        <v>107</v>
      </c>
      <c r="J64" s="175">
        <f>SUM(J17:J62)</f>
        <v>426505</v>
      </c>
    </row>
    <row r="65" spans="1:13" x14ac:dyDescent="0.4">
      <c r="B65" s="164" t="s">
        <v>154</v>
      </c>
    </row>
    <row r="66" spans="1:13" s="158" customFormat="1" x14ac:dyDescent="0.4">
      <c r="A66" s="157"/>
      <c r="B66" s="157"/>
      <c r="C66" s="157" t="s">
        <v>106</v>
      </c>
      <c r="D66" s="157"/>
      <c r="E66" s="157"/>
      <c r="F66" s="157"/>
      <c r="G66" s="157"/>
      <c r="H66" s="157"/>
      <c r="I66" s="157"/>
      <c r="J66" s="179"/>
      <c r="K66" s="157"/>
      <c r="L66" s="179"/>
    </row>
    <row r="67" spans="1:13" s="158" customFormat="1" x14ac:dyDescent="0.4">
      <c r="A67" s="157"/>
      <c r="B67" s="157"/>
      <c r="C67" s="157"/>
      <c r="D67" s="157"/>
      <c r="E67" s="157"/>
      <c r="F67" s="157"/>
      <c r="G67" s="176" t="s">
        <v>107</v>
      </c>
      <c r="H67" s="157"/>
      <c r="I67" s="157"/>
      <c r="J67" s="179">
        <v>0</v>
      </c>
      <c r="K67" s="157"/>
      <c r="L67" s="179"/>
    </row>
    <row r="68" spans="1:13" s="158" customFormat="1" x14ac:dyDescent="0.4">
      <c r="A68" s="184" t="s">
        <v>155</v>
      </c>
      <c r="B68" s="185"/>
      <c r="C68" s="157"/>
      <c r="D68" s="157"/>
      <c r="E68" s="157"/>
      <c r="F68" s="157"/>
      <c r="G68" s="157"/>
      <c r="H68" s="176" t="s">
        <v>18</v>
      </c>
      <c r="I68" s="157"/>
      <c r="J68" s="186">
        <f>J64</f>
        <v>426505</v>
      </c>
      <c r="K68" s="187"/>
      <c r="L68" s="188">
        <v>25000</v>
      </c>
      <c r="M68" s="179"/>
    </row>
    <row r="69" spans="1:13" s="158" customFormat="1" x14ac:dyDescent="0.4">
      <c r="A69" s="189"/>
      <c r="B69" s="190"/>
      <c r="C69" s="157"/>
      <c r="D69" s="157"/>
      <c r="E69" s="157"/>
      <c r="F69" s="157"/>
      <c r="G69" s="157"/>
      <c r="H69" s="190"/>
      <c r="I69" s="157"/>
      <c r="J69" s="191"/>
      <c r="K69" s="172"/>
      <c r="L69" s="191">
        <v>38000</v>
      </c>
      <c r="M69" s="179"/>
    </row>
    <row r="70" spans="1:13" s="158" customFormat="1" x14ac:dyDescent="0.4">
      <c r="A70" s="185" t="s">
        <v>156</v>
      </c>
      <c r="B70" s="185"/>
      <c r="C70" s="157"/>
      <c r="D70" s="157"/>
      <c r="E70" s="157"/>
      <c r="F70" s="157"/>
      <c r="G70" s="157"/>
      <c r="H70" s="190" t="s">
        <v>157</v>
      </c>
      <c r="I70" s="161"/>
      <c r="J70" s="192">
        <f>J11-J68</f>
        <v>398891.92000000004</v>
      </c>
      <c r="K70" s="193">
        <f>+J70+120000</f>
        <v>518891.92000000004</v>
      </c>
      <c r="L70" s="162">
        <v>60000</v>
      </c>
      <c r="M70" s="188"/>
    </row>
    <row r="71" spans="1:13" s="158" customFormat="1" x14ac:dyDescent="0.4">
      <c r="A71" s="190"/>
      <c r="B71" s="190"/>
      <c r="C71" s="157"/>
      <c r="D71" s="157"/>
      <c r="E71" s="157"/>
      <c r="F71" s="157"/>
      <c r="G71" s="157"/>
      <c r="H71" s="157"/>
      <c r="I71" s="157"/>
      <c r="J71" s="194"/>
      <c r="K71" s="195"/>
      <c r="L71" s="194">
        <v>19000</v>
      </c>
      <c r="M71" s="191"/>
    </row>
    <row r="72" spans="1:13" s="158" customFormat="1" x14ac:dyDescent="0.4">
      <c r="A72" s="196" t="s">
        <v>158</v>
      </c>
      <c r="B72" s="157"/>
      <c r="C72" s="157"/>
      <c r="D72" s="157"/>
      <c r="E72" s="157"/>
      <c r="F72" s="157"/>
      <c r="G72" s="157"/>
      <c r="H72" s="157"/>
      <c r="I72" s="157"/>
      <c r="K72" s="159"/>
      <c r="L72" s="158">
        <v>19000</v>
      </c>
      <c r="M72" s="162"/>
    </row>
    <row r="73" spans="1:13" s="158" customFormat="1" x14ac:dyDescent="0.4">
      <c r="A73" s="157"/>
      <c r="B73" s="157"/>
      <c r="C73" s="157"/>
      <c r="D73" s="157"/>
      <c r="E73" s="157"/>
      <c r="F73" s="157"/>
      <c r="G73" s="157"/>
      <c r="H73" s="157"/>
      <c r="I73" s="157"/>
      <c r="K73" s="159"/>
      <c r="L73" s="173">
        <v>19000</v>
      </c>
      <c r="M73" s="194"/>
    </row>
    <row r="74" spans="1:13" x14ac:dyDescent="0.4">
      <c r="L74" s="158">
        <v>84367</v>
      </c>
    </row>
    <row r="75" spans="1:13" s="158" customFormat="1" x14ac:dyDescent="0.4">
      <c r="A75" s="157"/>
      <c r="B75" s="197" t="s">
        <v>74</v>
      </c>
      <c r="C75" s="197"/>
      <c r="D75" s="157"/>
      <c r="E75" s="157"/>
      <c r="F75" s="157"/>
      <c r="G75" s="197" t="s">
        <v>91</v>
      </c>
      <c r="H75" s="197"/>
      <c r="I75" s="197"/>
      <c r="K75" s="159"/>
      <c r="L75" s="158">
        <v>25000</v>
      </c>
    </row>
    <row r="76" spans="1:13" s="158" customFormat="1" x14ac:dyDescent="0.4">
      <c r="A76" s="157"/>
      <c r="B76" s="185" t="s">
        <v>75</v>
      </c>
      <c r="C76" s="185"/>
      <c r="D76" s="157"/>
      <c r="E76" s="157"/>
      <c r="F76" s="157"/>
      <c r="G76" s="185" t="s">
        <v>93</v>
      </c>
      <c r="H76" s="185"/>
      <c r="I76" s="185"/>
      <c r="K76" s="159"/>
    </row>
    <row r="77" spans="1:13" x14ac:dyDescent="0.4">
      <c r="K77" s="198">
        <f>+K70+L77</f>
        <v>808258.92</v>
      </c>
      <c r="L77" s="158">
        <f>SUM(L68:L76)</f>
        <v>289367</v>
      </c>
    </row>
    <row r="80" spans="1:13" x14ac:dyDescent="0.4">
      <c r="L80" s="158">
        <f>+L77+J68</f>
        <v>715872</v>
      </c>
    </row>
  </sheetData>
  <sheetProtection formatCells="0" formatColumns="0" formatRows="0" insertColumns="0" insertRows="0" insertHyperlinks="0" deleteColumns="0" deleteRows="0" sort="0" autoFilter="0" pivotTables="0"/>
  <mergeCells count="7">
    <mergeCell ref="A3:M3"/>
    <mergeCell ref="A68:B68"/>
    <mergeCell ref="A70:B70"/>
    <mergeCell ref="B75:C75"/>
    <mergeCell ref="G75:I75"/>
    <mergeCell ref="B76:C76"/>
    <mergeCell ref="G76:I76"/>
  </mergeCells>
  <conditionalFormatting sqref="A1:XFD1048576">
    <cfRule type="expression" dxfId="0" priority="1">
      <formula>ROW()=CELL("ROW")</formula>
    </cfRule>
  </conditionalFormatting>
  <pageMargins left="0.44" right="0.25" top="0.47" bottom="0.42" header="0.3" footer="0.3"/>
  <pageSetup paperSize="14" scale="79"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79AFE-7EA2-478C-94B0-2A6A91377708}">
  <sheetPr>
    <pageSetUpPr fitToPage="1"/>
  </sheetPr>
  <dimension ref="A1:J34"/>
  <sheetViews>
    <sheetView tabSelected="1" view="pageBreakPreview" topLeftCell="A5" zoomScale="70" zoomScaleNormal="85" zoomScaleSheetLayoutView="70" workbookViewId="0">
      <pane ySplit="7" topLeftCell="A12" activePane="bottomLeft" state="frozen"/>
      <selection activeCell="A5" sqref="A5"/>
      <selection pane="bottomLeft" activeCell="K26" sqref="K26"/>
    </sheetView>
  </sheetViews>
  <sheetFormatPr defaultColWidth="9.15234375" defaultRowHeight="14.6" x14ac:dyDescent="0.4"/>
  <cols>
    <col min="1" max="1" width="25.69140625" style="159" customWidth="1"/>
    <col min="2" max="5" width="20.69140625" style="159" customWidth="1"/>
    <col min="6" max="6" width="18.53515625" style="159" customWidth="1"/>
    <col min="7" max="8" width="20.69140625" style="159" customWidth="1"/>
    <col min="9" max="9" width="33" style="159" customWidth="1"/>
    <col min="10" max="16384" width="9.15234375" style="159"/>
  </cols>
  <sheetData>
    <row r="1" spans="1:9" x14ac:dyDescent="0.4">
      <c r="A1" s="199" t="s">
        <v>159</v>
      </c>
      <c r="B1" s="155"/>
      <c r="C1" s="155"/>
      <c r="D1" s="155"/>
      <c r="E1" s="155"/>
    </row>
    <row r="2" spans="1:9" x14ac:dyDescent="0.4">
      <c r="A2" s="199"/>
      <c r="B2" s="155"/>
      <c r="C2" s="155"/>
      <c r="D2" s="155"/>
      <c r="E2" s="155"/>
    </row>
    <row r="3" spans="1:9" x14ac:dyDescent="0.4">
      <c r="A3" s="199"/>
      <c r="B3" s="155"/>
      <c r="C3" s="155"/>
      <c r="D3" s="155"/>
      <c r="E3" s="155"/>
    </row>
    <row r="4" spans="1:9" s="201" customFormat="1" ht="26.25" customHeight="1" x14ac:dyDescent="0.4">
      <c r="A4" s="200" t="s">
        <v>160</v>
      </c>
      <c r="B4" s="200"/>
      <c r="C4" s="200"/>
      <c r="D4" s="200"/>
      <c r="E4" s="200"/>
      <c r="F4" s="200"/>
      <c r="G4" s="200"/>
      <c r="H4" s="200"/>
      <c r="I4" s="200"/>
    </row>
    <row r="5" spans="1:9" x14ac:dyDescent="0.4">
      <c r="A5" s="202"/>
      <c r="B5" s="202"/>
      <c r="C5" s="202"/>
      <c r="D5" s="202"/>
      <c r="E5" s="202"/>
      <c r="F5" s="202"/>
      <c r="G5" s="202"/>
      <c r="H5" s="202"/>
      <c r="I5" s="202"/>
    </row>
    <row r="6" spans="1:9" x14ac:dyDescent="0.4">
      <c r="A6" s="165" t="s">
        <v>3</v>
      </c>
      <c r="B6" s="166" t="s">
        <v>4</v>
      </c>
      <c r="C6" s="165"/>
      <c r="D6" s="165"/>
      <c r="E6" s="166"/>
      <c r="G6" s="165" t="s">
        <v>5</v>
      </c>
      <c r="H6" s="203">
        <v>2025</v>
      </c>
      <c r="I6" s="166"/>
    </row>
    <row r="7" spans="1:9" x14ac:dyDescent="0.4">
      <c r="A7" s="168" t="s">
        <v>6</v>
      </c>
      <c r="B7" s="170" t="s">
        <v>7</v>
      </c>
      <c r="C7" s="169"/>
      <c r="D7" s="171"/>
      <c r="E7" s="170"/>
      <c r="G7" s="171" t="s">
        <v>8</v>
      </c>
      <c r="H7" s="204" t="s">
        <v>9</v>
      </c>
      <c r="I7" s="170"/>
    </row>
    <row r="8" spans="1:9" x14ac:dyDescent="0.4">
      <c r="A8" s="168" t="s">
        <v>10</v>
      </c>
      <c r="B8" s="205" t="s">
        <v>11</v>
      </c>
    </row>
    <row r="9" spans="1:9" ht="15" thickBot="1" x14ac:dyDescent="0.45">
      <c r="A9" s="168"/>
    </row>
    <row r="10" spans="1:9" s="160" customFormat="1" ht="14.5" customHeight="1" x14ac:dyDescent="0.4">
      <c r="A10" s="206" t="s">
        <v>161</v>
      </c>
      <c r="B10" s="207" t="s">
        <v>162</v>
      </c>
      <c r="C10" s="207" t="s">
        <v>163</v>
      </c>
      <c r="D10" s="207" t="s">
        <v>164</v>
      </c>
      <c r="E10" s="207" t="s">
        <v>165</v>
      </c>
      <c r="F10" s="207" t="s">
        <v>166</v>
      </c>
      <c r="G10" s="207"/>
      <c r="H10" s="207" t="s">
        <v>167</v>
      </c>
      <c r="I10" s="208" t="s">
        <v>168</v>
      </c>
    </row>
    <row r="11" spans="1:9" s="160" customFormat="1" ht="28.95" customHeight="1" thickBot="1" x14ac:dyDescent="0.45">
      <c r="A11" s="209"/>
      <c r="B11" s="210"/>
      <c r="C11" s="210"/>
      <c r="D11" s="210"/>
      <c r="E11" s="210"/>
      <c r="F11" s="211" t="s">
        <v>169</v>
      </c>
      <c r="G11" s="211" t="s">
        <v>170</v>
      </c>
      <c r="H11" s="210"/>
      <c r="I11" s="212"/>
    </row>
    <row r="12" spans="1:9" s="160" customFormat="1" ht="64" customHeight="1" x14ac:dyDescent="0.4">
      <c r="A12" s="213" t="s">
        <v>171</v>
      </c>
      <c r="B12" s="214" t="s">
        <v>172</v>
      </c>
      <c r="C12" s="215">
        <v>840000</v>
      </c>
      <c r="D12" s="216">
        <v>45730</v>
      </c>
      <c r="E12" s="216">
        <v>46022</v>
      </c>
      <c r="F12" s="217">
        <f>G12/C12</f>
        <v>0.72704500000000005</v>
      </c>
      <c r="G12" s="218">
        <v>610717.80000000005</v>
      </c>
      <c r="H12" s="219"/>
      <c r="I12" s="220" t="s">
        <v>173</v>
      </c>
    </row>
    <row r="13" spans="1:9" s="160" customFormat="1" ht="57" customHeight="1" x14ac:dyDescent="0.4">
      <c r="A13" s="221" t="s">
        <v>174</v>
      </c>
      <c r="B13" s="222" t="s">
        <v>172</v>
      </c>
      <c r="C13" s="223">
        <v>100000</v>
      </c>
      <c r="D13" s="224">
        <v>44797</v>
      </c>
      <c r="E13" s="225"/>
      <c r="F13" s="217">
        <f t="shared" ref="F13:F19" si="0">G13/C13</f>
        <v>0.96411990000000003</v>
      </c>
      <c r="G13" s="226">
        <v>96411.99</v>
      </c>
      <c r="H13" s="222"/>
      <c r="I13" s="227" t="s">
        <v>173</v>
      </c>
    </row>
    <row r="14" spans="1:9" s="160" customFormat="1" ht="78" customHeight="1" x14ac:dyDescent="0.4">
      <c r="A14" s="221" t="s">
        <v>175</v>
      </c>
      <c r="B14" s="222" t="s">
        <v>172</v>
      </c>
      <c r="C14" s="223">
        <v>137179</v>
      </c>
      <c r="D14" s="225">
        <v>45470</v>
      </c>
      <c r="E14" s="225">
        <v>46022</v>
      </c>
      <c r="F14" s="217">
        <f t="shared" si="0"/>
        <v>0.87924536554428889</v>
      </c>
      <c r="G14" s="226">
        <v>120614</v>
      </c>
      <c r="H14" s="222"/>
      <c r="I14" s="227" t="s">
        <v>173</v>
      </c>
    </row>
    <row r="15" spans="1:9" s="160" customFormat="1" ht="45.55" customHeight="1" x14ac:dyDescent="0.4">
      <c r="A15" s="221" t="s">
        <v>176</v>
      </c>
      <c r="B15" s="222" t="s">
        <v>172</v>
      </c>
      <c r="C15" s="223">
        <v>20730000</v>
      </c>
      <c r="D15" s="225">
        <v>45755</v>
      </c>
      <c r="E15" s="225"/>
      <c r="F15" s="217">
        <f t="shared" si="0"/>
        <v>1</v>
      </c>
      <c r="G15" s="226">
        <v>20730000</v>
      </c>
      <c r="H15" s="222"/>
      <c r="I15" s="227" t="s">
        <v>177</v>
      </c>
    </row>
    <row r="16" spans="1:9" s="160" customFormat="1" ht="83.05" customHeight="1" x14ac:dyDescent="0.4">
      <c r="A16" s="221" t="s">
        <v>178</v>
      </c>
      <c r="B16" s="222" t="s">
        <v>172</v>
      </c>
      <c r="C16" s="223">
        <v>1975000</v>
      </c>
      <c r="D16" s="225">
        <v>45772</v>
      </c>
      <c r="E16" s="225"/>
      <c r="F16" s="217">
        <f t="shared" si="0"/>
        <v>1</v>
      </c>
      <c r="G16" s="226">
        <v>1975000</v>
      </c>
      <c r="H16" s="222"/>
      <c r="I16" s="227" t="s">
        <v>177</v>
      </c>
    </row>
    <row r="17" spans="1:9" s="160" customFormat="1" ht="83.05" customHeight="1" x14ac:dyDescent="0.4">
      <c r="A17" s="228" t="s">
        <v>179</v>
      </c>
      <c r="B17" s="222" t="s">
        <v>172</v>
      </c>
      <c r="C17" s="229">
        <v>450000</v>
      </c>
      <c r="D17" s="230">
        <v>45912</v>
      </c>
      <c r="E17" s="230"/>
      <c r="F17" s="217">
        <f>G17/C17</f>
        <v>1</v>
      </c>
      <c r="G17" s="231">
        <v>450000</v>
      </c>
      <c r="H17" s="232"/>
      <c r="I17" s="227" t="s">
        <v>177</v>
      </c>
    </row>
    <row r="18" spans="1:9" s="160" customFormat="1" ht="83.05" customHeight="1" x14ac:dyDescent="0.4">
      <c r="A18" s="228" t="s">
        <v>180</v>
      </c>
      <c r="B18" s="222" t="s">
        <v>172</v>
      </c>
      <c r="C18" s="229">
        <v>981000</v>
      </c>
      <c r="D18" s="230">
        <v>45853</v>
      </c>
      <c r="E18" s="230"/>
      <c r="F18" s="217">
        <f t="shared" si="0"/>
        <v>1</v>
      </c>
      <c r="G18" s="231">
        <v>981000</v>
      </c>
      <c r="H18" s="232"/>
      <c r="I18" s="227" t="s">
        <v>177</v>
      </c>
    </row>
    <row r="19" spans="1:9" s="160" customFormat="1" ht="83.05" customHeight="1" x14ac:dyDescent="0.4">
      <c r="A19" s="228" t="s">
        <v>181</v>
      </c>
      <c r="B19" s="222" t="s">
        <v>172</v>
      </c>
      <c r="C19" s="229">
        <v>4900000</v>
      </c>
      <c r="D19" s="230">
        <v>45999</v>
      </c>
      <c r="E19" s="225">
        <v>46120</v>
      </c>
      <c r="F19" s="217">
        <f t="shared" si="0"/>
        <v>0.14984558163265305</v>
      </c>
      <c r="G19" s="229">
        <v>734243.35</v>
      </c>
      <c r="H19" s="232"/>
      <c r="I19" s="227" t="s">
        <v>173</v>
      </c>
    </row>
    <row r="20" spans="1:9" s="160" customFormat="1" ht="83.05" hidden="1" customHeight="1" x14ac:dyDescent="0.4">
      <c r="A20" s="233"/>
      <c r="B20" s="232"/>
      <c r="C20" s="229"/>
      <c r="D20" s="230"/>
      <c r="E20" s="230"/>
      <c r="F20" s="234"/>
      <c r="G20" s="229"/>
      <c r="H20" s="232"/>
      <c r="I20" s="235"/>
    </row>
    <row r="21" spans="1:9" s="160" customFormat="1" ht="83.05" hidden="1" customHeight="1" x14ac:dyDescent="0.4">
      <c r="A21" s="233"/>
      <c r="B21" s="232"/>
      <c r="C21" s="229"/>
      <c r="D21" s="230"/>
      <c r="E21" s="230"/>
      <c r="F21" s="234"/>
      <c r="G21" s="229"/>
      <c r="H21" s="232"/>
      <c r="I21" s="235"/>
    </row>
    <row r="22" spans="1:9" s="160" customFormat="1" ht="83.05" hidden="1" customHeight="1" x14ac:dyDescent="0.4">
      <c r="A22" s="233"/>
      <c r="B22" s="232"/>
      <c r="C22" s="229"/>
      <c r="D22" s="230"/>
      <c r="E22" s="230"/>
      <c r="F22" s="234"/>
      <c r="G22" s="229"/>
      <c r="H22" s="232"/>
      <c r="I22" s="235"/>
    </row>
    <row r="23" spans="1:9" s="160" customFormat="1" ht="15" thickBot="1" x14ac:dyDescent="0.45">
      <c r="A23" s="236"/>
      <c r="B23" s="237"/>
      <c r="C23" s="238"/>
      <c r="D23" s="239"/>
      <c r="E23" s="239"/>
      <c r="F23" s="240"/>
      <c r="G23" s="238"/>
      <c r="H23" s="237"/>
      <c r="I23" s="241"/>
    </row>
    <row r="24" spans="1:9" s="160" customFormat="1" x14ac:dyDescent="0.4">
      <c r="A24" s="242"/>
      <c r="B24" s="242"/>
      <c r="C24" s="243"/>
      <c r="D24" s="244"/>
      <c r="E24" s="244"/>
      <c r="F24" s="245"/>
      <c r="G24" s="243"/>
      <c r="H24" s="242"/>
      <c r="I24" s="242"/>
    </row>
    <row r="25" spans="1:9" s="160" customFormat="1" x14ac:dyDescent="0.4">
      <c r="A25" s="242"/>
      <c r="B25" s="242"/>
      <c r="C25" s="243"/>
      <c r="D25" s="244"/>
      <c r="E25" s="244"/>
      <c r="F25" s="245"/>
      <c r="G25" s="243"/>
      <c r="H25" s="242"/>
      <c r="I25" s="242"/>
    </row>
    <row r="27" spans="1:9" x14ac:dyDescent="0.4">
      <c r="A27" s="246" t="s">
        <v>89</v>
      </c>
      <c r="B27" s="246"/>
      <c r="C27" s="246"/>
      <c r="D27" s="246"/>
      <c r="E27" s="246"/>
      <c r="F27" s="246"/>
      <c r="G27" s="246"/>
      <c r="H27" s="246"/>
      <c r="I27" s="246"/>
    </row>
    <row r="32" spans="1:9" s="160" customFormat="1" ht="18.45" x14ac:dyDescent="0.5">
      <c r="A32" s="247" t="s">
        <v>182</v>
      </c>
      <c r="B32" s="247"/>
      <c r="C32" s="248"/>
      <c r="D32" s="247" t="s">
        <v>74</v>
      </c>
      <c r="E32" s="247"/>
      <c r="G32" s="247" t="s">
        <v>91</v>
      </c>
      <c r="H32" s="247"/>
      <c r="I32" s="159"/>
    </row>
    <row r="33" spans="1:10" x14ac:dyDescent="0.4">
      <c r="A33" s="249" t="s">
        <v>183</v>
      </c>
      <c r="B33" s="249"/>
      <c r="D33" s="249" t="s">
        <v>75</v>
      </c>
      <c r="E33" s="249"/>
      <c r="G33" s="249" t="s">
        <v>93</v>
      </c>
      <c r="H33" s="249"/>
    </row>
    <row r="34" spans="1:10" x14ac:dyDescent="0.4">
      <c r="J34" s="160"/>
    </row>
  </sheetData>
  <sheetProtection formatCells="0" formatColumns="0" formatRows="0" insertColumns="0" insertRows="0" insertHyperlinks="0" deleteColumns="0" deleteRows="0" sort="0" autoFilter="0" pivotTables="0"/>
  <mergeCells count="16">
    <mergeCell ref="A27:I27"/>
    <mergeCell ref="A32:B32"/>
    <mergeCell ref="D32:E32"/>
    <mergeCell ref="G32:H32"/>
    <mergeCell ref="A33:B33"/>
    <mergeCell ref="D33:E33"/>
    <mergeCell ref="G33:H33"/>
    <mergeCell ref="A4:I4"/>
    <mergeCell ref="A10:A11"/>
    <mergeCell ref="B10:B11"/>
    <mergeCell ref="C10:C11"/>
    <mergeCell ref="D10:D11"/>
    <mergeCell ref="E10:E11"/>
    <mergeCell ref="F10:G10"/>
    <mergeCell ref="H10:H11"/>
    <mergeCell ref="I10:I11"/>
  </mergeCells>
  <printOptions horizontalCentered="1" verticalCentered="1"/>
  <pageMargins left="0" right="0.9" top="0.19685039370078741" bottom="0.19685039370078741" header="0" footer="0"/>
  <pageSetup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DECEMBER 2025</vt:lpstr>
      <vt:lpstr>MANPOWER</vt:lpstr>
      <vt:lpstr>SEF</vt:lpstr>
      <vt:lpstr>TF</vt:lpstr>
      <vt:lpstr>'DECEMBER 2025'!Print_Area</vt:lpstr>
      <vt:lpstr>MANPOWER!Print_Area</vt:lpstr>
      <vt:lpstr>SEF!Print_Area</vt:lpstr>
      <vt:lpstr>TF!Print_Area</vt:lpstr>
      <vt:lpstr>'DECEMBER 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LGU Sta Magdalena</dc:creator>
  <cp:lastModifiedBy>LGU Sta Magdalena</cp:lastModifiedBy>
  <dcterms:created xsi:type="dcterms:W3CDTF">2026-01-29T02:12:00Z</dcterms:created>
  <dcterms:modified xsi:type="dcterms:W3CDTF">2026-01-29T02:16:00Z</dcterms:modified>
</cp:coreProperties>
</file>